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ml.chartshap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1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charts/chart18.xml" ContentType="application/vnd.openxmlformats-officedocument.drawingml.chart+xml"/>
  <Override PartName="/xl/drawings/drawing22.xml" ContentType="application/vnd.openxmlformats-officedocument.drawing+xml"/>
  <Override PartName="/xl/drawings/drawing24.xml" ContentType="application/vnd.openxmlformats-officedocument.drawing+xml"/>
  <Override PartName="/xl/charts/chart27.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charts/chart16.xml" ContentType="application/vnd.openxmlformats-officedocument.drawingml.chart+xml"/>
  <Override PartName="/xl/drawings/drawing20.xml" ContentType="application/vnd.openxmlformats-officedocument.drawing+xml"/>
  <Override PartName="/xl/charts/chart25.xml" ContentType="application/vnd.openxmlformats-officedocument.drawingml.chart+xml"/>
  <Override PartName="/xl/worksheets/sheet29.xml" ContentType="application/vnd.openxmlformats-officedocument.spreadsheetml.worksheet+xml"/>
  <Override PartName="/xl/sharedStrings.xml" ContentType="application/vnd.openxmlformats-officedocument.spreadsheetml.sharedStrings+xml"/>
  <Override PartName="/xl/charts/chart14.xml" ContentType="application/vnd.openxmlformats-officedocument.drawingml.chart+xml"/>
  <Override PartName="/xl/charts/chart23.xml" ContentType="application/vnd.openxmlformats-officedocument.drawingml.chart+xml"/>
  <Override PartName="/xl/worksheets/sheet18.xml" ContentType="application/vnd.openxmlformats-officedocument.spreadsheetml.worksheet+xml"/>
  <Override PartName="/xl/worksheets/sheet27.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drawings/drawing18.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4.xml" ContentType="application/vnd.openxmlformats-officedocument.drawing+xml"/>
  <Override PartName="/xl/charts/chart19.xml" ContentType="application/vnd.openxmlformats-officedocument.drawingml.chart+xml"/>
  <Override PartName="/xl/drawings/drawing23.xml" ContentType="application/vnd.openxmlformats-officedocument.drawing+xml"/>
  <Override PartName="/xl/drawings/drawing12.xml" ContentType="application/vnd.openxmlformats-officedocument.drawing+xml"/>
  <Override PartName="/xl/charts/chart17.xml" ContentType="application/vnd.openxmlformats-officedocument.drawingml.chart+xml"/>
  <Override PartName="/xl/drawings/drawing21.xml" ContentType="application/vnd.openxmlformats-officedocument.drawing+xml"/>
  <Override PartName="/xl/charts/chart26.xml" ContentType="application/vnd.openxmlformats-officedocument.drawingml.char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drawings/drawing10.xml" ContentType="application/vnd.openxmlformats-officedocument.drawing+xml"/>
  <Override PartName="/xl/charts/chart13.xml" ContentType="application/vnd.openxmlformats-officedocument.drawingml.chart+xml"/>
  <Override PartName="/xl/charts/chart15.xml" ContentType="application/vnd.openxmlformats-officedocument.drawingml.chart+xml"/>
  <Override PartName="/xl/charts/chart24.xml" ContentType="application/vnd.openxmlformats-officedocument.drawingml.chart+xml"/>
  <Override PartName="/xl/worksheets/sheet17.xml" ContentType="application/vnd.openxmlformats-officedocument.spreadsheetml.worksheet+xml"/>
  <Override PartName="/xl/worksheets/sheet26.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75" yWindow="-90" windowWidth="10065" windowHeight="7110" tabRatio="958" activeTab="2"/>
  </bookViews>
  <sheets>
    <sheet name="1. Dashboard" sheetId="36" r:id="rId1"/>
    <sheet name="2. Key Stats" sheetId="1" r:id="rId2"/>
    <sheet name="3. CostGSF" sheetId="5" r:id="rId3"/>
    <sheet name="4. BuildingsUse" sheetId="6" r:id="rId4"/>
    <sheet name="5. Building Use Trend" sheetId="19" r:id="rId5"/>
    <sheet name="6. Office Trend by Agency" sheetId="22" r:id="rId6"/>
    <sheet name="7. Warehouse Trend by Agency" sheetId="23" r:id="rId7"/>
    <sheet name="8. Buildings" sheetId="2" r:id="rId8"/>
    <sheet name="9. %SpaceUtil" sheetId="16" r:id="rId9"/>
    <sheet name="10. AVGBLDGCI" sheetId="12" r:id="rId10"/>
    <sheet name="11. State SF" sheetId="10" r:id="rId11"/>
    <sheet name="12. Structures" sheetId="3" r:id="rId12"/>
    <sheet name="13. StructuresUse" sheetId="9" r:id="rId13"/>
    <sheet name="14. Land" sheetId="4" r:id="rId14"/>
    <sheet name="15. StateAcres" sheetId="11" r:id="rId15"/>
    <sheet name="16. State Costs" sheetId="34" r:id="rId16"/>
    <sheet name="17. AgencyDispositions" sheetId="7" r:id="rId17"/>
    <sheet name="18. DispositionMethod" sheetId="8" r:id="rId18"/>
    <sheet name="19. Historic Designation" sheetId="17" r:id="rId19"/>
    <sheet name="20. Sustainability" sheetId="29" r:id="rId20"/>
    <sheet name="Sheet2" sheetId="20" state="veryHidden" r:id="rId21"/>
    <sheet name="Sheet1" sheetId="25" state="veryHidden" r:id="rId22"/>
    <sheet name="Sheet3" sheetId="26" state="veryHidden" r:id="rId23"/>
    <sheet name="Sheet4" sheetId="27" state="veryHidden" r:id="rId24"/>
    <sheet name="Sheet5" sheetId="28" state="veryHidden" r:id="rId25"/>
    <sheet name="Sheet6" sheetId="30" state="veryHidden" r:id="rId26"/>
    <sheet name="Sheet7" sheetId="31" state="veryHidden" r:id="rId27"/>
    <sheet name="Sheet8" sheetId="32" state="veryHidden" r:id="rId28"/>
    <sheet name="Back-End" sheetId="35" state="veryHidden" r:id="rId29"/>
  </sheets>
  <externalReferences>
    <externalReference r:id="rId30"/>
    <externalReference r:id="rId31"/>
  </externalReferences>
  <definedNames>
    <definedName name="_xlnm._FilterDatabase" localSheetId="3" hidden="1">'4. BuildingsUse'!$B$4:$G$24</definedName>
    <definedName name="_xlnm._FilterDatabase" localSheetId="5" hidden="1">'6. Office Trend by Agency'!$B$4:$D$28</definedName>
    <definedName name="_xlnm._FilterDatabase" localSheetId="6" hidden="1">'7. Warehouse Trend by Agency'!$B$4:$D$28</definedName>
  </definedNames>
  <calcPr calcId="125725"/>
</workbook>
</file>

<file path=xl/calcChain.xml><?xml version="1.0" encoding="utf-8"?>
<calcChain xmlns="http://schemas.openxmlformats.org/spreadsheetml/2006/main">
  <c r="D28" i="22"/>
  <c r="C28"/>
  <c r="R52" i="20"/>
  <c r="L14" i="35"/>
  <c r="M14"/>
  <c r="B35"/>
  <c r="A35"/>
  <c r="B29"/>
  <c r="B28"/>
  <c r="B27"/>
  <c r="B26"/>
  <c r="B25"/>
  <c r="B24"/>
  <c r="B23"/>
  <c r="B22"/>
  <c r="B30" s="1"/>
  <c r="B15"/>
  <c r="C15"/>
  <c r="B16"/>
  <c r="C16"/>
  <c r="B17"/>
  <c r="C17"/>
  <c r="B18"/>
  <c r="C18"/>
  <c r="C6"/>
  <c r="B6"/>
  <c r="D6"/>
  <c r="C5"/>
  <c r="E5" s="1"/>
  <c r="B5"/>
  <c r="D5"/>
  <c r="M6"/>
  <c r="L6"/>
  <c r="E6"/>
  <c r="F6" i="8"/>
  <c r="F9"/>
  <c r="F10"/>
  <c r="F17"/>
  <c r="F11"/>
  <c r="F12"/>
  <c r="F13"/>
  <c r="F14"/>
  <c r="F15"/>
  <c r="F16"/>
  <c r="C5" i="29"/>
  <c r="D5"/>
  <c r="F5"/>
  <c r="F28"/>
  <c r="E5"/>
  <c r="C6"/>
  <c r="D6"/>
  <c r="F6"/>
  <c r="E6"/>
  <c r="C7"/>
  <c r="D7"/>
  <c r="F7"/>
  <c r="E7"/>
  <c r="E28"/>
  <c r="C8"/>
  <c r="D8"/>
  <c r="F8"/>
  <c r="E8"/>
  <c r="C9"/>
  <c r="D9"/>
  <c r="F9"/>
  <c r="E9"/>
  <c r="C10"/>
  <c r="D10"/>
  <c r="F10"/>
  <c r="E10"/>
  <c r="C11"/>
  <c r="D11"/>
  <c r="F11"/>
  <c r="E11"/>
  <c r="C12"/>
  <c r="D12"/>
  <c r="F12"/>
  <c r="E12"/>
  <c r="C13"/>
  <c r="D13"/>
  <c r="F13"/>
  <c r="E13"/>
  <c r="C14"/>
  <c r="D14"/>
  <c r="F14"/>
  <c r="E14"/>
  <c r="C15"/>
  <c r="D15"/>
  <c r="F15"/>
  <c r="E15"/>
  <c r="C16"/>
  <c r="D16"/>
  <c r="F16"/>
  <c r="E16"/>
  <c r="C17"/>
  <c r="D17"/>
  <c r="F17"/>
  <c r="E17"/>
  <c r="C18"/>
  <c r="D18"/>
  <c r="F18"/>
  <c r="E18"/>
  <c r="C19"/>
  <c r="D19"/>
  <c r="F19"/>
  <c r="E19"/>
  <c r="C20"/>
  <c r="D20"/>
  <c r="F20"/>
  <c r="E20"/>
  <c r="C21"/>
  <c r="D21"/>
  <c r="F21"/>
  <c r="E21"/>
  <c r="C22"/>
  <c r="D22"/>
  <c r="F22"/>
  <c r="E22"/>
  <c r="C23"/>
  <c r="D23"/>
  <c r="F23"/>
  <c r="E23"/>
  <c r="C25"/>
  <c r="D25"/>
  <c r="F25"/>
  <c r="E25"/>
  <c r="C26"/>
  <c r="D26"/>
  <c r="F26"/>
  <c r="E26"/>
  <c r="C27"/>
  <c r="D27"/>
  <c r="D28"/>
  <c r="F27"/>
  <c r="E27"/>
  <c r="C28"/>
  <c r="R63" i="20"/>
  <c r="R64"/>
  <c r="R65"/>
  <c r="R66"/>
  <c r="R67"/>
  <c r="R68"/>
  <c r="R53"/>
  <c r="R54"/>
  <c r="R55"/>
  <c r="R56"/>
  <c r="R57"/>
  <c r="R58"/>
  <c r="C54"/>
  <c r="K39"/>
  <c r="K46" s="1"/>
  <c r="K40"/>
  <c r="K41"/>
  <c r="K42"/>
  <c r="K43"/>
  <c r="K44"/>
  <c r="K45"/>
  <c r="G28" i="7"/>
  <c r="H28"/>
  <c r="D28"/>
  <c r="E28"/>
  <c r="F28"/>
  <c r="R59" i="20"/>
  <c r="C28" i="7"/>
  <c r="C7" i="11"/>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6"/>
  <c r="C5"/>
  <c r="D56"/>
  <c r="D56" i="34"/>
  <c r="E56"/>
  <c r="F56"/>
  <c r="C56"/>
  <c r="C28" i="2"/>
  <c r="D28"/>
  <c r="F28"/>
  <c r="G28"/>
  <c r="K34" i="20"/>
  <c r="H28" i="2"/>
  <c r="D6" i="20"/>
  <c r="D7"/>
  <c r="D8"/>
  <c r="D9"/>
  <c r="D10"/>
  <c r="D11"/>
  <c r="D13"/>
  <c r="D14"/>
  <c r="D17"/>
  <c r="P23"/>
  <c r="AA28"/>
  <c r="AA29" s="1"/>
  <c r="AA30" s="1"/>
  <c r="K21"/>
  <c r="Y28"/>
  <c r="V28"/>
  <c r="P21"/>
  <c r="O23"/>
  <c r="O24"/>
  <c r="N23"/>
  <c r="M23"/>
  <c r="L23"/>
  <c r="K23"/>
  <c r="L24" s="1"/>
  <c r="O21"/>
  <c r="P22"/>
  <c r="N21"/>
  <c r="M21"/>
  <c r="M22" s="1"/>
  <c r="L21"/>
  <c r="V33"/>
  <c r="W33"/>
  <c r="X34" s="1"/>
  <c r="X35" s="1"/>
  <c r="X33"/>
  <c r="X36"/>
  <c r="Y33"/>
  <c r="Y34"/>
  <c r="Y35" s="1"/>
  <c r="Z33"/>
  <c r="Z34" s="1"/>
  <c r="Z35" s="1"/>
  <c r="AA33"/>
  <c r="V22"/>
  <c r="V25" s="1"/>
  <c r="W26" s="1"/>
  <c r="W27" s="1"/>
  <c r="X23"/>
  <c r="X24" s="1"/>
  <c r="Y23"/>
  <c r="Y24" s="1"/>
  <c r="Z23"/>
  <c r="Z24" s="1"/>
  <c r="AA23"/>
  <c r="AA24" s="1"/>
  <c r="X26"/>
  <c r="X27" s="1"/>
  <c r="Y26"/>
  <c r="Y27" s="1"/>
  <c r="Z26"/>
  <c r="Z27" s="1"/>
  <c r="AA26"/>
  <c r="AA27" s="1"/>
  <c r="C56" i="11"/>
  <c r="E56"/>
  <c r="Z28" i="20"/>
  <c r="Z29" s="1"/>
  <c r="Z30" s="1"/>
  <c r="X28"/>
  <c r="Y29"/>
  <c r="Y30" s="1"/>
  <c r="M7" i="35"/>
  <c r="M5" s="1"/>
  <c r="W28" i="20"/>
  <c r="L7" i="35"/>
  <c r="L5"/>
  <c r="AA34" i="20"/>
  <c r="AA35"/>
  <c r="N24"/>
  <c r="M24"/>
  <c r="X29"/>
  <c r="X30"/>
  <c r="W29"/>
  <c r="W30" s="1"/>
  <c r="J9"/>
  <c r="W15"/>
  <c r="W16"/>
  <c r="W17"/>
  <c r="W9"/>
  <c r="W10"/>
  <c r="W11"/>
  <c r="W12"/>
  <c r="W13"/>
  <c r="W14"/>
  <c r="W8"/>
  <c r="W7"/>
  <c r="V10"/>
  <c r="V11"/>
  <c r="V12"/>
  <c r="V13"/>
  <c r="V14"/>
  <c r="V15"/>
  <c r="V16"/>
  <c r="V17"/>
  <c r="V9"/>
  <c r="V8"/>
  <c r="V7"/>
  <c r="V18" s="1"/>
  <c r="C56" i="25"/>
  <c r="D17" i="8"/>
  <c r="E17"/>
  <c r="G17"/>
  <c r="C17"/>
  <c r="D16" i="20"/>
  <c r="F27" i="9"/>
  <c r="E27"/>
  <c r="L15" i="35"/>
  <c r="L13"/>
  <c r="M15"/>
  <c r="M13" s="1"/>
  <c r="X39" i="20"/>
  <c r="X40"/>
  <c r="X41" s="1"/>
  <c r="AA39"/>
  <c r="AA36"/>
  <c r="Y39"/>
  <c r="Y36"/>
  <c r="Z39"/>
  <c r="Z40" s="1"/>
  <c r="Z41" s="1"/>
  <c r="Z36"/>
  <c r="AA37" s="1"/>
  <c r="AA38" s="1"/>
  <c r="Z37"/>
  <c r="Z38" s="1"/>
  <c r="V39"/>
  <c r="W40"/>
  <c r="W41"/>
  <c r="V36"/>
  <c r="W39"/>
  <c r="W36"/>
  <c r="G2" i="28"/>
  <c r="G5" s="1"/>
  <c r="G6" s="1"/>
  <c r="G7" s="1"/>
  <c r="F2"/>
  <c r="F5" s="1"/>
  <c r="F6" s="1"/>
  <c r="F7" s="1"/>
  <c r="E2"/>
  <c r="D2"/>
  <c r="E3" s="1"/>
  <c r="E4" s="1"/>
  <c r="C2"/>
  <c r="C3" s="1"/>
  <c r="C4" s="1"/>
  <c r="B2"/>
  <c r="B5"/>
  <c r="Q13" i="27"/>
  <c r="Q14" s="1"/>
  <c r="Q15" s="1"/>
  <c r="Q16"/>
  <c r="Q17" s="1"/>
  <c r="Q18" s="1"/>
  <c r="P13"/>
  <c r="P16"/>
  <c r="O13"/>
  <c r="O14" s="1"/>
  <c r="O15" s="1"/>
  <c r="N13"/>
  <c r="N14" s="1"/>
  <c r="N15" s="1"/>
  <c r="M13"/>
  <c r="M16" s="1"/>
  <c r="M17" s="1"/>
  <c r="M18" s="1"/>
  <c r="L13"/>
  <c r="L16" s="1"/>
  <c r="D56" i="25"/>
  <c r="E56"/>
  <c r="F56"/>
  <c r="F57" s="1"/>
  <c r="F58" s="1"/>
  <c r="G56"/>
  <c r="G57"/>
  <c r="G58" s="1"/>
  <c r="H56"/>
  <c r="C59"/>
  <c r="D59"/>
  <c r="E60" s="1"/>
  <c r="E61" s="1"/>
  <c r="E59"/>
  <c r="F59"/>
  <c r="G59"/>
  <c r="G60" s="1"/>
  <c r="G61" s="1"/>
  <c r="H59"/>
  <c r="H60" s="1"/>
  <c r="H61" s="1"/>
  <c r="W37" i="20"/>
  <c r="W38"/>
  <c r="AA40"/>
  <c r="AA41" s="1"/>
  <c r="F60" i="25"/>
  <c r="F61"/>
  <c r="D57"/>
  <c r="D58" s="1"/>
  <c r="E57"/>
  <c r="E58"/>
  <c r="D3" i="28"/>
  <c r="D4" s="1"/>
  <c r="G3"/>
  <c r="G4"/>
  <c r="O16" i="27"/>
  <c r="P14"/>
  <c r="P15" s="1"/>
  <c r="N9" i="20"/>
  <c r="N10"/>
  <c r="N11"/>
  <c r="N12"/>
  <c r="N13"/>
  <c r="N14"/>
  <c r="N15"/>
  <c r="N16"/>
  <c r="W18"/>
  <c r="K9"/>
  <c r="Y37"/>
  <c r="Y38"/>
  <c r="X37"/>
  <c r="X38" s="1"/>
  <c r="L22"/>
  <c r="E5" i="28"/>
  <c r="P17" i="27"/>
  <c r="P18"/>
  <c r="D60" i="25"/>
  <c r="D61" s="1"/>
  <c r="C5" i="28"/>
  <c r="W23" i="20"/>
  <c r="W24" s="1"/>
  <c r="P24"/>
  <c r="F3" i="28"/>
  <c r="F4"/>
  <c r="Y40" i="20"/>
  <c r="Y41" s="1"/>
  <c r="M14" i="27"/>
  <c r="M15"/>
  <c r="H57" i="25"/>
  <c r="H58" s="1"/>
  <c r="O22" i="20"/>
  <c r="C6" i="28"/>
  <c r="C7"/>
  <c r="N16" i="27" l="1"/>
  <c r="N17" s="1"/>
  <c r="N18" s="1"/>
  <c r="D5" i="28"/>
  <c r="D6" s="1"/>
  <c r="D7" s="1"/>
  <c r="N22" i="20"/>
  <c r="W34"/>
  <c r="W35" s="1"/>
  <c r="E6" i="28" l="1"/>
  <c r="E7" s="1"/>
  <c r="O17" i="27"/>
  <c r="O18" s="1"/>
</calcChain>
</file>

<file path=xl/sharedStrings.xml><?xml version="1.0" encoding="utf-8"?>
<sst xmlns="http://schemas.openxmlformats.org/spreadsheetml/2006/main" count="1031" uniqueCount="360">
  <si>
    <t>FY 2011</t>
  </si>
  <si>
    <t>Leased</t>
  </si>
  <si>
    <t>Total</t>
  </si>
  <si>
    <t>Agency</t>
  </si>
  <si>
    <t>Leased Building Assets</t>
  </si>
  <si>
    <t>Leased Gross Square Feet</t>
  </si>
  <si>
    <t>Agriculture</t>
  </si>
  <si>
    <t>Air Force</t>
  </si>
  <si>
    <t>Army</t>
  </si>
  <si>
    <t>Commerce</t>
  </si>
  <si>
    <t>Corps of Engineers</t>
  </si>
  <si>
    <t>Defense/WHS</t>
  </si>
  <si>
    <t>Energy</t>
  </si>
  <si>
    <t>Environmental Protection Agency</t>
  </si>
  <si>
    <t>General Services Administration</t>
  </si>
  <si>
    <t>Health and Human Services</t>
  </si>
  <si>
    <t>Homeland Security</t>
  </si>
  <si>
    <t>Interior</t>
  </si>
  <si>
    <t>Justice</t>
  </si>
  <si>
    <t>Labor</t>
  </si>
  <si>
    <t>NASA</t>
  </si>
  <si>
    <t>National Science Foundation</t>
  </si>
  <si>
    <t>Navy</t>
  </si>
  <si>
    <t>Office of Personnel Management</t>
  </si>
  <si>
    <t>State</t>
  </si>
  <si>
    <t>State (USAID)</t>
  </si>
  <si>
    <t>Transportation</t>
  </si>
  <si>
    <t>Treasury</t>
  </si>
  <si>
    <t>Veterans Affairs</t>
  </si>
  <si>
    <t>Leased Structure Assets</t>
  </si>
  <si>
    <t>National Aeronautics And Space Administration</t>
  </si>
  <si>
    <t>Annual Operating Costs</t>
  </si>
  <si>
    <t>Gross Square Feet</t>
  </si>
  <si>
    <t>Buildings Real Property Use</t>
  </si>
  <si>
    <t>Office</t>
  </si>
  <si>
    <t>Service</t>
  </si>
  <si>
    <t>Warehouses</t>
  </si>
  <si>
    <t>School</t>
  </si>
  <si>
    <t>Dormitories/Barracks</t>
  </si>
  <si>
    <t>Other Institutional Uses</t>
  </si>
  <si>
    <t>Laboratories</t>
  </si>
  <si>
    <t>Family Housing</t>
  </si>
  <si>
    <t>Hospital</t>
  </si>
  <si>
    <t>Industrial</t>
  </si>
  <si>
    <t>All Other</t>
  </si>
  <si>
    <t>Prisons and Detention Centers</t>
  </si>
  <si>
    <t>Communications Systems</t>
  </si>
  <si>
    <t>Navigation and Traffic Aids</t>
  </si>
  <si>
    <t>Museum</t>
  </si>
  <si>
    <t>Post Office</t>
  </si>
  <si>
    <t>Number of Disposed Buildings</t>
  </si>
  <si>
    <t>Number of Disposed Land Assets</t>
  </si>
  <si>
    <t>Number of Disposed Structures</t>
  </si>
  <si>
    <t>Total Number of Disposed Assets</t>
  </si>
  <si>
    <t>FY 2011 Annual Operating Costs</t>
  </si>
  <si>
    <t>Number of Disposed Assets</t>
  </si>
  <si>
    <t>Acres</t>
  </si>
  <si>
    <t>Demolition</t>
  </si>
  <si>
    <t>Federal Transfer</t>
  </si>
  <si>
    <t>Negotiated Sale</t>
  </si>
  <si>
    <t>Negotiated Sales to Public Agencies</t>
  </si>
  <si>
    <t>Other</t>
  </si>
  <si>
    <t>Public Benefit Conveyance</t>
  </si>
  <si>
    <t>Public Sale</t>
  </si>
  <si>
    <t>Sale</t>
  </si>
  <si>
    <t># Leased Structures</t>
  </si>
  <si>
    <t>Airfield Pavements</t>
  </si>
  <si>
    <t>Flood Control and Navigation</t>
  </si>
  <si>
    <t>Harbors and Ports</t>
  </si>
  <si>
    <t>Miscellaneous Military Facilities</t>
  </si>
  <si>
    <t>Monuments and Memorials</t>
  </si>
  <si>
    <t>Parking Structures</t>
  </si>
  <si>
    <t>Power Development and Distribution</t>
  </si>
  <si>
    <t>Railroads</t>
  </si>
  <si>
    <t>Reclamation and Irrigation</t>
  </si>
  <si>
    <t>Roads and Bridges</t>
  </si>
  <si>
    <t>Space Exploration Structures</t>
  </si>
  <si>
    <t>Utility Systems</t>
  </si>
  <si>
    <t>Weapons Ranges</t>
  </si>
  <si>
    <t>Leased GSF</t>
  </si>
  <si>
    <t>GSF</t>
  </si>
  <si>
    <t>Leased Annual Costs*</t>
  </si>
  <si>
    <t>*Includes operations and maintenance costs and rent</t>
  </si>
  <si>
    <t>Lease Annual Costs*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</si>
  <si>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</si>
  <si>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</si>
  <si>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</si>
  <si>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</si>
  <si>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</si>
  <si>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</si>
  <si>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</si>
  <si>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</si>
  <si>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</si>
  <si>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</si>
  <si>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</si>
  <si>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</si>
  <si>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</si>
  <si>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</si>
  <si>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</si>
  <si>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</si>
  <si>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</si>
  <si>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</si>
  <si>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</si>
  <si>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</si>
  <si>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</si>
  <si>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</si>
  <si>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</si>
  <si>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</si>
  <si>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</si>
  <si>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</si>
  <si>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</si>
  <si>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</si>
  <si>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</si>
  <si>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</si>
  <si>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</si>
  <si>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</si>
  <si>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</si>
  <si>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</si>
  <si>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</si>
  <si>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</si>
  <si>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</si>
  <si>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</si>
  <si>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</si>
  <si>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</si>
  <si>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</si>
  <si>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</si>
  <si>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</si>
  <si>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</si>
  <si>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</si>
  <si>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</si>
  <si>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</si>
  <si>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</si>
  <si>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</si>
  <si>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</si>
  <si>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</si>
  <si>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Leased Acres</t>
  </si>
  <si>
    <t>Total Acres</t>
  </si>
  <si>
    <t>Building Use</t>
  </si>
  <si>
    <t>Number of Buildings</t>
  </si>
  <si>
    <t>100 - 75% Utilization</t>
  </si>
  <si>
    <t>74 - 50% Utilization</t>
  </si>
  <si>
    <t>49 - 25% Utilization</t>
  </si>
  <si>
    <t>24 - 0% Utilization</t>
  </si>
  <si>
    <t>Owned**</t>
  </si>
  <si>
    <t>FY 2010</t>
  </si>
  <si>
    <t>Fiscal Year</t>
  </si>
  <si>
    <t>***The All Other category is defined as "Buildings that cannot be classified elsewhere."</t>
  </si>
  <si>
    <t>Buildings Real Property Use*</t>
  </si>
  <si>
    <t>* For detailed definitions of real property use categories of buildings, see Appendix ?</t>
  </si>
  <si>
    <t xml:space="preserve"> </t>
  </si>
  <si>
    <t>FY 2012</t>
  </si>
  <si>
    <t>FY 2009</t>
  </si>
  <si>
    <t>FY 2008</t>
  </si>
  <si>
    <t>Outpatient Healthcare Facility</t>
  </si>
  <si>
    <t>Data Centers</t>
  </si>
  <si>
    <t>Comfort Station/Restrooms</t>
  </si>
  <si>
    <t>Health or Educational Use</t>
  </si>
  <si>
    <t>Historic Monuments</t>
  </si>
  <si>
    <t>Lease Expiration</t>
  </si>
  <si>
    <t>Lease Termination</t>
  </si>
  <si>
    <t xml:space="preserve"> Leased Acres</t>
  </si>
  <si>
    <t>Evaluated, Not Historic</t>
  </si>
  <si>
    <t>National Historic Landmark (NHL)</t>
  </si>
  <si>
    <t>National Register Eligible (NRE)</t>
  </si>
  <si>
    <t>National Register Listed (NRL)</t>
  </si>
  <si>
    <t>Non-contributing element of NHL/NRL district</t>
  </si>
  <si>
    <t>Not Evaluated</t>
  </si>
  <si>
    <t>FY 2012 Federal Real Property Charts</t>
  </si>
  <si>
    <t>Veteran Affairs</t>
  </si>
  <si>
    <t>Storage (other than buildings)</t>
  </si>
  <si>
    <t>Service (other than buildings)</t>
  </si>
  <si>
    <t>Recreational (other than buildings)</t>
  </si>
  <si>
    <t>Research and Development (other than Laboratories)</t>
  </si>
  <si>
    <t>Navigation and Traffic Aids (other than buildings)</t>
  </si>
  <si>
    <t>Industrial (other than buildings)</t>
  </si>
  <si>
    <t>Comfort Stations/Restrooms</t>
  </si>
  <si>
    <t>Buildings</t>
  </si>
  <si>
    <t>Structures</t>
  </si>
  <si>
    <t>Land</t>
  </si>
  <si>
    <t>Owned GSF**</t>
  </si>
  <si>
    <t>Owned Annual Operating Costs**</t>
  </si>
  <si>
    <t>All Other****</t>
  </si>
  <si>
    <t>*** Includes operations and maintenance costs and rent</t>
  </si>
  <si>
    <t>Lease Annual Costs***</t>
  </si>
  <si>
    <t>****The All Other category is defined as "Buildings that cannot be classified elsewhere."</t>
  </si>
  <si>
    <t>**includes foreign government owned, museum trust, state government owned, and leased</t>
  </si>
  <si>
    <t xml:space="preserve"> Owned Building Assets**</t>
  </si>
  <si>
    <t xml:space="preserve"> Owned Gross Square Feet** </t>
  </si>
  <si>
    <t xml:space="preserve">Owned Annual Operating Costs** </t>
  </si>
  <si>
    <t xml:space="preserve"> Owned Structure Assets**</t>
  </si>
  <si>
    <t xml:space="preserve"> Owned Acres**</t>
  </si>
  <si>
    <t>Owned Acres*</t>
  </si>
  <si>
    <t>† All real property data from the 24 CFO Act agencies required to submit data to the FRPP</t>
  </si>
  <si>
    <t>Federal Real Property Key Statistics†</t>
  </si>
  <si>
    <t xml:space="preserve"> Buildings Real Property Use†</t>
  </si>
  <si>
    <t>Dispositions by Method†</t>
  </si>
  <si>
    <t>Gross Square Feet by Buildings Real Property Use†</t>
  </si>
  <si>
    <t>FY 2012**</t>
  </si>
  <si>
    <t>FY 2011**</t>
  </si>
  <si>
    <t>FY 2010**</t>
  </si>
  <si>
    <t>FY 2009**</t>
  </si>
  <si>
    <t>FY 2008**</t>
  </si>
  <si>
    <t>FY 2007**</t>
  </si>
  <si>
    <t>All Other***</t>
  </si>
  <si>
    <t>Annual Operating Cost *** by Buildings Real Property Use†</t>
  </si>
  <si>
    <t>Owned</t>
  </si>
  <si>
    <t>Evaluated</t>
  </si>
  <si>
    <t>USDA</t>
  </si>
  <si>
    <t>CoE</t>
  </si>
  <si>
    <t>DOE</t>
  </si>
  <si>
    <t>EPA</t>
  </si>
  <si>
    <t>GSA</t>
  </si>
  <si>
    <t>HHS</t>
  </si>
  <si>
    <t>DHS</t>
  </si>
  <si>
    <t>DOI</t>
  </si>
  <si>
    <t>DOJ</t>
  </si>
  <si>
    <t>DOL</t>
  </si>
  <si>
    <t>NSF</t>
  </si>
  <si>
    <t>DOT</t>
  </si>
  <si>
    <t>VA</t>
  </si>
  <si>
    <t>Overall Average</t>
  </si>
  <si>
    <t xml:space="preserve">All Remaining Uses </t>
  </si>
  <si>
    <t>Warehouse Gross Square Feet by Agency</t>
  </si>
  <si>
    <t>Percent of Space Utilization - Buildings†</t>
  </si>
  <si>
    <t>Buildings Real Property Use†</t>
  </si>
  <si>
    <t>AOC***</t>
  </si>
  <si>
    <t>Delta</t>
  </si>
  <si>
    <t>% Delta</t>
  </si>
  <si>
    <t>Annual Operating Cost</t>
  </si>
  <si>
    <t>DOD</t>
  </si>
  <si>
    <t>CFO Act Civilian Agencies</t>
  </si>
  <si>
    <t>Average</t>
  </si>
  <si>
    <t>Not Applicable</t>
  </si>
  <si>
    <t>Not Yet Evaluated</t>
  </si>
  <si>
    <t>Civilian CFO Act</t>
  </si>
  <si>
    <t>delta</t>
  </si>
  <si>
    <t>% delta</t>
  </si>
  <si>
    <t>Total CFO Act</t>
  </si>
  <si>
    <t>Structure USE</t>
  </si>
  <si>
    <t>Historic Evaluation</t>
  </si>
  <si>
    <t>* For detailed definitions of real property use categories of buildings, see FRPP Data Dictionary</t>
  </si>
  <si>
    <t>OFFICE</t>
  </si>
  <si>
    <t xml:space="preserve">*includes only Office Space in US States and US Territories </t>
  </si>
  <si>
    <t xml:space="preserve">*includes only Warehouse Space in US States and US Territories </t>
  </si>
  <si>
    <t>WAREHOUSE</t>
  </si>
  <si>
    <t>AOC</t>
  </si>
  <si>
    <t>GSF and AOC trend</t>
  </si>
  <si>
    <t>Disposal</t>
  </si>
  <si>
    <t>Public Use Conveyance</t>
  </si>
  <si>
    <t>Disposition Method*</t>
  </si>
  <si>
    <t>Disposal Process</t>
  </si>
  <si>
    <t>Sale**</t>
  </si>
  <si>
    <t xml:space="preserve">Owned </t>
  </si>
  <si>
    <t>Real Property Use</t>
  </si>
  <si>
    <t>** Includes operations and maintenance costs and rent</t>
  </si>
  <si>
    <t># Owned Structures*</t>
  </si>
  <si>
    <t>Owned Annual Operating Costs*</t>
  </si>
  <si>
    <t>Lease Annual Costs**</t>
  </si>
  <si>
    <t>Civilian Agencies</t>
  </si>
  <si>
    <t>Defense Agencies</t>
  </si>
  <si>
    <t>Civilian</t>
  </si>
  <si>
    <t>Defense</t>
  </si>
  <si>
    <t>Structure</t>
  </si>
  <si>
    <t>**Has optional subcategories: Negotiated Sale, Public Sale</t>
  </si>
  <si>
    <t>Sustainable</t>
  </si>
  <si>
    <t xml:space="preserve">Not Sustainable </t>
  </si>
  <si>
    <t xml:space="preserve">Building </t>
  </si>
  <si>
    <t>Cost</t>
  </si>
  <si>
    <t>Lease Expiration or Termination</t>
  </si>
  <si>
    <t>Total GSF</t>
  </si>
  <si>
    <t>Total Number</t>
  </si>
  <si>
    <t>Total Annual Operating Costs</t>
  </si>
  <si>
    <t>Other CFO Act Agencies</t>
  </si>
  <si>
    <t xml:space="preserve">Warehouse </t>
  </si>
  <si>
    <t>Key Stats</t>
  </si>
  <si>
    <t>Cost per GSF</t>
  </si>
  <si>
    <t xml:space="preserve">Building Use </t>
  </si>
  <si>
    <t>GSF Agency</t>
  </si>
  <si>
    <t>All Remaining CFO Act Agencies</t>
  </si>
  <si>
    <t>Dispositions</t>
  </si>
  <si>
    <t>Disposal Method</t>
  </si>
  <si>
    <t>**includes federal government owned, foreign government owned, museum trust, state government owned</t>
  </si>
  <si>
    <t>**includes federal government owned, foreign government owned, museum trust, state government owned, and leased</t>
  </si>
  <si>
    <t>*includes federal government owned, foreign government owned, museum trust, state government owned, and leased</t>
  </si>
  <si>
    <t>All Remaining Uses</t>
  </si>
  <si>
    <t>* For detailed definitions of real property use categories of buildings, see Data Dictionary</t>
  </si>
  <si>
    <t>Outpatient Healthcare Facility****</t>
  </si>
  <si>
    <t>Data Centers****</t>
  </si>
  <si>
    <t>Comfort Stations/Restrooms****</t>
  </si>
  <si>
    <t>**** Real Property Use Category added in FY2012</t>
  </si>
  <si>
    <t>**includes federal government owned, foreign government owned, museum trust, state government owned, withdrawn land, and leased.  DOES NOT INCLUDE PUBLIC DOMAIN LAND</t>
  </si>
  <si>
    <t>Warehouse</t>
  </si>
  <si>
    <t>AOC/SF</t>
  </si>
  <si>
    <t>† All real property data from the CFO Act agencies required to submit data to the FRPP</t>
  </si>
  <si>
    <t>Total Annual Operating Cost</t>
  </si>
  <si>
    <t>State Total Land Acreage†</t>
  </si>
  <si>
    <t>US Total Square Footage†</t>
  </si>
  <si>
    <t>**includes federal government owned, museum trust, state government owned</t>
  </si>
  <si>
    <t>US Annual Operating Cost†</t>
  </si>
  <si>
    <t>Cost per SF</t>
  </si>
  <si>
    <t>Total Annual Operating Costs (Buildings, Structures, Land)</t>
  </si>
  <si>
    <t>AOC/GSF</t>
  </si>
  <si>
    <t>Air Force**</t>
  </si>
  <si>
    <t>Army**</t>
  </si>
  <si>
    <t>Corps of Engineers**</t>
  </si>
  <si>
    <t>Defense/WHS**</t>
  </si>
  <si>
    <t>Navy**</t>
  </si>
  <si>
    <t xml:space="preserve">** Department of Defense </t>
  </si>
  <si>
    <t>** Department of Defense</t>
  </si>
  <si>
    <t>*** The All Other category is defined as "Structures that cannot be classified elsewhere."</t>
  </si>
  <si>
    <t>StructureUsee</t>
  </si>
  <si>
    <t>All Remaining Use Categories</t>
  </si>
  <si>
    <t>Structures Real Property Use†</t>
  </si>
  <si>
    <t>**includes federal government owned, foreign government owned, museum trust, and state government owned</t>
  </si>
  <si>
    <t>Air Force***</t>
  </si>
  <si>
    <t>Army***</t>
  </si>
  <si>
    <t>Corps of Engineers***</t>
  </si>
  <si>
    <t>Defense/WHS***</t>
  </si>
  <si>
    <t>Navy***</t>
  </si>
  <si>
    <t>*** Department of Defense</t>
  </si>
  <si>
    <t>Air Force*</t>
  </si>
  <si>
    <t>Army*</t>
  </si>
  <si>
    <t>Corps of Engineers*</t>
  </si>
  <si>
    <t>Defense/WHS*</t>
  </si>
  <si>
    <t>Navy*</t>
  </si>
  <si>
    <t>*Department of Defense</t>
  </si>
  <si>
    <t xml:space="preserve">*** Department of Defense </t>
  </si>
  <si>
    <t>**Department of Defense</t>
  </si>
  <si>
    <t xml:space="preserve">**Department of Defense </t>
  </si>
  <si>
    <t>Cost per Gross Square Feet of Buildings†</t>
  </si>
  <si>
    <t>Office Gross Square Feet by Agency†*</t>
  </si>
  <si>
    <t>Warehouse Gross Square Feet by Agency†*</t>
  </si>
  <si>
    <t>Buildings†</t>
  </si>
  <si>
    <t>Average Condition Index of Owned Buildings†</t>
  </si>
  <si>
    <t>Structures†</t>
  </si>
  <si>
    <t>Land†</t>
  </si>
  <si>
    <t xml:space="preserve"> Agency Dispositions†</t>
  </si>
  <si>
    <t>Sustainability Building by Gross Square Feet†*</t>
  </si>
  <si>
    <t>* Sustainability is reported for all buildings above 5,000 GSF</t>
  </si>
  <si>
    <t>Historic Designation Total Assets†*</t>
  </si>
  <si>
    <t>* Historic Designation is  reported on all owned buildings, structures, and land assets, except those assets that have been evaluated and for which disclosure of historic status is restricted based upon EO 13007 and Section 304 of the National Historic Preservation Act.   Generally, properties eligible for listing in the National Register are at least 50 years old. Properties less than 50 years of age must be exceptionally important to be considered eligible for listing.</t>
  </si>
  <si>
    <t xml:space="preserve"> Leased Annual Costs/ GSF</t>
  </si>
  <si>
    <t>Leased Annual Costs/ GSF</t>
  </si>
  <si>
    <t>Land***</t>
  </si>
  <si>
    <t>*includes federal government owned, museum trust, state government owned, withdrawn land, and leased.  DOES NOT INCLUDE PUBLIC DOMAIN LAND</t>
  </si>
  <si>
    <t>Leased Annual Costs***</t>
  </si>
  <si>
    <t>***Includes operations and maintenance costs and rent</t>
  </si>
  <si>
    <t>Gross Square Feet**</t>
  </si>
  <si>
    <t>Owned Annual Operating Costs/ GSF**</t>
  </si>
  <si>
    <t>***includes federal government owned, foreign government owned, museum trust, state government owned, withdrawn land, and leased.  DOES NOT INCLUDE PUBLIC DOMAIN LAND</t>
  </si>
  <si>
    <t>Net Proceeds**</t>
  </si>
  <si>
    <t>Other****</t>
  </si>
  <si>
    <t>Net Proceeds***</t>
  </si>
  <si>
    <t xml:space="preserve">****Examples of "Other" include abandonment, loss due to natural disaster, and loss due to natural deterioration. Air Force, Army, Navy, and Transportation together comprise 97% of all "Other" disposed assets reported by CFO Act Agencies.  </t>
  </si>
  <si>
    <t xml:space="preserve">Note, is it difficult to compare Owned and Leased Annual Operating Costs (AOC) due to their make-up.  Owned AOC only includes operations and maintenance costs, whereas Leased AOC also includes rent to capture the full cost of the asset. </t>
  </si>
  <si>
    <t>*includes federal government owned, museum trust, state government owned, withdrawn land, and leased</t>
  </si>
  <si>
    <t>*Agencies can report one disposal method  from Public Building Conveyance, Federal Transfer, Sale, Demolition, Lease Termination or Other.  Subcategories found in FRPP Data Dictionary</t>
  </si>
  <si>
    <t xml:space="preserve">***A disposition where disposal costs are greater than the sales price will result in a negative Net Proceeds. </t>
  </si>
  <si>
    <t xml:space="preserve">**A disposition where disposal costs are greater than the sales price will result in a negative Net Proceeds. </t>
  </si>
  <si>
    <t>Federal Real Property Overview</t>
  </si>
</sst>
</file>

<file path=xl/styles.xml><?xml version="1.0" encoding="utf-8"?>
<styleSheet xmlns="http://schemas.openxmlformats.org/spreadsheetml/2006/main">
  <numFmts count="9">
    <numFmt numFmtId="5" formatCode="&quot;$&quot;#,##0_);\(&quot;$&quot;#,##0\)"/>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quot;$&quot;#,##0"/>
    <numFmt numFmtId="168" formatCode="&quot;$&quot;#,##0.00"/>
  </numFmts>
  <fonts count="54">
    <font>
      <sz val="11"/>
      <color theme="1"/>
      <name val="Calibri"/>
      <family val="2"/>
      <scheme val="minor"/>
    </font>
    <font>
      <sz val="10"/>
      <color indexed="8"/>
      <name val="Arial"/>
      <family val="2"/>
    </font>
    <font>
      <b/>
      <sz val="10"/>
      <color indexed="8"/>
      <name val="Arial"/>
      <family val="2"/>
    </font>
    <font>
      <b/>
      <sz val="14"/>
      <color indexed="8"/>
      <name val="Arial"/>
      <family val="2"/>
    </font>
    <font>
      <sz val="11"/>
      <color theme="1"/>
      <name val="Calibri"/>
      <family val="2"/>
      <scheme val="minor"/>
    </font>
    <font>
      <sz val="11"/>
      <color theme="1"/>
      <name val="Arial"/>
      <family val="2"/>
    </font>
    <font>
      <sz val="12"/>
      <color theme="1"/>
      <name val="Arial"/>
      <family val="2"/>
    </font>
    <font>
      <sz val="11"/>
      <color theme="0"/>
      <name val="Arial"/>
      <family val="2"/>
    </font>
    <font>
      <sz val="12"/>
      <color theme="0"/>
      <name val="Arial"/>
      <family val="2"/>
    </font>
    <font>
      <sz val="11"/>
      <color rgb="FF9C0006"/>
      <name val="Arial"/>
      <family val="2"/>
    </font>
    <font>
      <sz val="12"/>
      <color rgb="FF9C0006"/>
      <name val="Arial"/>
      <family val="2"/>
    </font>
    <font>
      <b/>
      <sz val="11"/>
      <color rgb="FFFA7D00"/>
      <name val="Arial"/>
      <family val="2"/>
    </font>
    <font>
      <b/>
      <sz val="12"/>
      <color rgb="FFFA7D00"/>
      <name val="Arial"/>
      <family val="2"/>
    </font>
    <font>
      <b/>
      <sz val="11"/>
      <color theme="0"/>
      <name val="Arial"/>
      <family val="2"/>
    </font>
    <font>
      <b/>
      <sz val="12"/>
      <color theme="0"/>
      <name val="Arial"/>
      <family val="2"/>
    </font>
    <font>
      <i/>
      <sz val="11"/>
      <color rgb="FF7F7F7F"/>
      <name val="Arial"/>
      <family val="2"/>
    </font>
    <font>
      <i/>
      <sz val="12"/>
      <color rgb="FF7F7F7F"/>
      <name val="Arial"/>
      <family val="2"/>
    </font>
    <font>
      <sz val="11"/>
      <color rgb="FF006100"/>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1"/>
      <color rgb="FF3F3F76"/>
      <name val="Arial"/>
      <family val="2"/>
    </font>
    <font>
      <sz val="12"/>
      <color rgb="FF3F3F76"/>
      <name val="Arial"/>
      <family val="2"/>
    </font>
    <font>
      <sz val="11"/>
      <color rgb="FFFA7D00"/>
      <name val="Arial"/>
      <family val="2"/>
    </font>
    <font>
      <sz val="12"/>
      <color rgb="FFFA7D00"/>
      <name val="Arial"/>
      <family val="2"/>
    </font>
    <font>
      <sz val="11"/>
      <color rgb="FF9C6500"/>
      <name val="Arial"/>
      <family val="2"/>
    </font>
    <font>
      <sz val="12"/>
      <color rgb="FF9C6500"/>
      <name val="Arial"/>
      <family val="2"/>
    </font>
    <font>
      <b/>
      <sz val="11"/>
      <color rgb="FF3F3F3F"/>
      <name val="Arial"/>
      <family val="2"/>
    </font>
    <font>
      <b/>
      <sz val="12"/>
      <color rgb="FF3F3F3F"/>
      <name val="Arial"/>
      <family val="2"/>
    </font>
    <font>
      <b/>
      <sz val="18"/>
      <color theme="3"/>
      <name val="Cambria"/>
      <family val="2"/>
      <scheme val="major"/>
    </font>
    <font>
      <b/>
      <sz val="11"/>
      <color theme="1"/>
      <name val="Arial"/>
      <family val="2"/>
    </font>
    <font>
      <b/>
      <sz val="12"/>
      <color theme="1"/>
      <name val="Arial"/>
      <family val="2"/>
    </font>
    <font>
      <sz val="11"/>
      <color rgb="FFFF0000"/>
      <name val="Arial"/>
      <family val="2"/>
    </font>
    <font>
      <sz val="12"/>
      <color rgb="FFFF0000"/>
      <name val="Arial"/>
      <family val="2"/>
    </font>
    <font>
      <b/>
      <sz val="11"/>
      <color theme="1"/>
      <name val="Calibri"/>
      <family val="2"/>
      <scheme val="minor"/>
    </font>
    <font>
      <sz val="11"/>
      <color rgb="FFC00000"/>
      <name val="Calibri"/>
      <family val="2"/>
      <scheme val="minor"/>
    </font>
    <font>
      <b/>
      <sz val="11"/>
      <color rgb="FFC00000"/>
      <name val="Calibri"/>
      <family val="2"/>
      <scheme val="minor"/>
    </font>
    <font>
      <b/>
      <sz val="14"/>
      <color theme="1"/>
      <name val="Calibri"/>
      <family val="2"/>
      <scheme val="minor"/>
    </font>
    <font>
      <sz val="11"/>
      <color rgb="FF000000"/>
      <name val="Calibri"/>
      <family val="2"/>
      <scheme val="minor"/>
    </font>
    <font>
      <b/>
      <sz val="11"/>
      <color rgb="FF000000"/>
      <name val="Calibri"/>
      <family val="2"/>
      <scheme val="minor"/>
    </font>
    <font>
      <b/>
      <sz val="12"/>
      <color theme="1"/>
      <name val="Calibri"/>
      <family val="2"/>
      <scheme val="minor"/>
    </font>
    <font>
      <sz val="14"/>
      <color theme="1"/>
      <name val="Calibri"/>
      <family val="2"/>
      <scheme val="minor"/>
    </font>
    <font>
      <b/>
      <sz val="12.5"/>
      <color theme="1"/>
      <name val="Calibri"/>
      <family val="2"/>
      <scheme val="minor"/>
    </font>
    <font>
      <sz val="14"/>
      <name val="Calibri"/>
      <family val="2"/>
      <scheme val="minor"/>
    </font>
    <font>
      <b/>
      <sz val="11"/>
      <name val="Calibri"/>
      <family val="2"/>
      <scheme val="minor"/>
    </font>
    <font>
      <b/>
      <sz val="11"/>
      <color rgb="FFFF0000"/>
      <name val="Calibri"/>
      <family val="2"/>
      <scheme val="minor"/>
    </font>
    <font>
      <sz val="11"/>
      <name val="Calibri"/>
      <family val="2"/>
      <scheme val="minor"/>
    </font>
    <font>
      <sz val="10"/>
      <color theme="1"/>
      <name val="Arial"/>
      <family val="2"/>
    </font>
    <font>
      <sz val="11"/>
      <color rgb="FFFF0000"/>
      <name val="Calibri"/>
      <family val="2"/>
      <scheme val="minor"/>
    </font>
    <font>
      <b/>
      <sz val="12.5"/>
      <name val="Calibri"/>
      <family val="2"/>
      <scheme val="minor"/>
    </font>
    <font>
      <b/>
      <sz val="12.5"/>
      <color indexed="8"/>
      <name val="Calibri"/>
      <family val="2"/>
      <scheme val="minor"/>
    </font>
    <font>
      <sz val="10"/>
      <color rgb="FF000000"/>
      <name val="Calibri"/>
      <family val="2"/>
      <scheme val="minor"/>
    </font>
    <font>
      <b/>
      <sz val="16"/>
      <color theme="1"/>
      <name val="Calibri"/>
      <family val="2"/>
      <scheme val="minor"/>
    </font>
  </fonts>
  <fills count="41">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rgb="FFDBE5F1"/>
      </patternFill>
    </fill>
    <fill>
      <patternFill patternType="solid">
        <fgColor theme="4" tint="0.59999389629810485"/>
        <bgColor indexed="64"/>
      </patternFill>
    </fill>
    <fill>
      <patternFill patternType="solid">
        <fgColor theme="4" tint="0.59999389629810485"/>
        <bgColor indexed="9"/>
      </patternFill>
    </fill>
    <fill>
      <patternFill patternType="solid">
        <fgColor rgb="FFE8E8E8"/>
        <bgColor indexed="64"/>
      </patternFill>
    </fill>
    <fill>
      <patternFill patternType="solid">
        <fgColor theme="4" tint="0.79998168889431442"/>
        <bgColor indexed="64"/>
      </patternFill>
    </fill>
    <fill>
      <patternFill patternType="solid">
        <fgColor theme="4" tint="0.79998168889431442"/>
        <bgColor rgb="FFDBE5F1"/>
      </patternFill>
    </fill>
    <fill>
      <patternFill patternType="solid">
        <fgColor theme="4" tint="0.39997558519241921"/>
        <bgColor indexed="64"/>
      </patternFill>
    </fill>
    <fill>
      <patternFill patternType="solid">
        <fgColor rgb="FF0070C0"/>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7">
    <xf numFmtId="0" fontId="0" fillId="0" borderId="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6"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6"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6"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6"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6"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6"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6"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6"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6"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6"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7" fillId="14" borderId="0" applyNumberFormat="0" applyBorder="0" applyAlignment="0" applyProtection="0"/>
    <xf numFmtId="0" fontId="8" fillId="14" borderId="0" applyNumberFormat="0" applyBorder="0" applyAlignment="0" applyProtection="0"/>
    <xf numFmtId="0" fontId="7" fillId="15" borderId="0" applyNumberFormat="0" applyBorder="0" applyAlignment="0" applyProtection="0"/>
    <xf numFmtId="0" fontId="8" fillId="15" borderId="0" applyNumberFormat="0" applyBorder="0" applyAlignment="0" applyProtection="0"/>
    <xf numFmtId="0" fontId="7" fillId="16" borderId="0" applyNumberFormat="0" applyBorder="0" applyAlignment="0" applyProtection="0"/>
    <xf numFmtId="0" fontId="8" fillId="16" borderId="0" applyNumberFormat="0" applyBorder="0" applyAlignment="0" applyProtection="0"/>
    <xf numFmtId="0" fontId="7" fillId="17" borderId="0" applyNumberFormat="0" applyBorder="0" applyAlignment="0" applyProtection="0"/>
    <xf numFmtId="0" fontId="8" fillId="17" borderId="0" applyNumberFormat="0" applyBorder="0" applyAlignment="0" applyProtection="0"/>
    <xf numFmtId="0" fontId="7" fillId="18" borderId="0" applyNumberFormat="0" applyBorder="0" applyAlignment="0" applyProtection="0"/>
    <xf numFmtId="0" fontId="8" fillId="18" borderId="0" applyNumberFormat="0" applyBorder="0" applyAlignment="0" applyProtection="0"/>
    <xf numFmtId="0" fontId="7" fillId="19" borderId="0" applyNumberFormat="0" applyBorder="0" applyAlignment="0" applyProtection="0"/>
    <xf numFmtId="0" fontId="8" fillId="19" borderId="0" applyNumberFormat="0" applyBorder="0" applyAlignment="0" applyProtection="0"/>
    <xf numFmtId="0" fontId="7" fillId="20" borderId="0" applyNumberFormat="0" applyBorder="0" applyAlignment="0" applyProtection="0"/>
    <xf numFmtId="0" fontId="8" fillId="20" borderId="0" applyNumberFormat="0" applyBorder="0" applyAlignment="0" applyProtection="0"/>
    <xf numFmtId="0" fontId="7" fillId="21" borderId="0" applyNumberFormat="0" applyBorder="0" applyAlignment="0" applyProtection="0"/>
    <xf numFmtId="0" fontId="8" fillId="21" borderId="0" applyNumberFormat="0" applyBorder="0" applyAlignment="0" applyProtection="0"/>
    <xf numFmtId="0" fontId="7" fillId="22" borderId="0" applyNumberFormat="0" applyBorder="0" applyAlignment="0" applyProtection="0"/>
    <xf numFmtId="0" fontId="8" fillId="22" borderId="0" applyNumberFormat="0" applyBorder="0" applyAlignment="0" applyProtection="0"/>
    <xf numFmtId="0" fontId="7" fillId="23" borderId="0" applyNumberFormat="0" applyBorder="0" applyAlignment="0" applyProtection="0"/>
    <xf numFmtId="0" fontId="8" fillId="23" borderId="0" applyNumberFormat="0" applyBorder="0" applyAlignment="0" applyProtection="0"/>
    <xf numFmtId="0" fontId="7" fillId="24" borderId="0" applyNumberFormat="0" applyBorder="0" applyAlignment="0" applyProtection="0"/>
    <xf numFmtId="0" fontId="8" fillId="24" borderId="0" applyNumberFormat="0" applyBorder="0" applyAlignment="0" applyProtection="0"/>
    <xf numFmtId="0" fontId="7" fillId="25" borderId="0" applyNumberFormat="0" applyBorder="0" applyAlignment="0" applyProtection="0"/>
    <xf numFmtId="0" fontId="8" fillId="25" borderId="0" applyNumberFormat="0" applyBorder="0" applyAlignment="0" applyProtection="0"/>
    <xf numFmtId="0" fontId="9" fillId="26" borderId="0" applyNumberFormat="0" applyBorder="0" applyAlignment="0" applyProtection="0"/>
    <xf numFmtId="0" fontId="10" fillId="26" borderId="0" applyNumberFormat="0" applyBorder="0" applyAlignment="0" applyProtection="0"/>
    <xf numFmtId="0" fontId="11" fillId="27" borderId="36" applyNumberFormat="0" applyAlignment="0" applyProtection="0"/>
    <xf numFmtId="0" fontId="12" fillId="27" borderId="36" applyNumberFormat="0" applyAlignment="0" applyProtection="0"/>
    <xf numFmtId="0" fontId="13" fillId="28" borderId="37" applyNumberFormat="0" applyAlignment="0" applyProtection="0"/>
    <xf numFmtId="0" fontId="14" fillId="28" borderId="37" applyNumberFormat="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6" fillId="0" borderId="0" applyFont="0" applyFill="0" applyBorder="0" applyAlignment="0" applyProtection="0"/>
    <xf numFmtId="44" fontId="4"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29" borderId="0" applyNumberFormat="0" applyBorder="0" applyAlignment="0" applyProtection="0"/>
    <xf numFmtId="0" fontId="18" fillId="29" borderId="0" applyNumberFormat="0" applyBorder="0" applyAlignment="0" applyProtection="0"/>
    <xf numFmtId="0" fontId="19" fillId="0" borderId="38" applyNumberFormat="0" applyFill="0" applyAlignment="0" applyProtection="0"/>
    <xf numFmtId="0" fontId="19" fillId="0" borderId="38" applyNumberFormat="0" applyFill="0" applyAlignment="0" applyProtection="0"/>
    <xf numFmtId="0" fontId="20" fillId="0" borderId="39" applyNumberFormat="0" applyFill="0" applyAlignment="0" applyProtection="0"/>
    <xf numFmtId="0" fontId="20" fillId="0" borderId="39" applyNumberFormat="0" applyFill="0" applyAlignment="0" applyProtection="0"/>
    <xf numFmtId="0" fontId="21" fillId="0" borderId="40" applyNumberFormat="0" applyFill="0" applyAlignment="0" applyProtection="0"/>
    <xf numFmtId="0" fontId="21" fillId="0" borderId="40"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30" borderId="36" applyNumberFormat="0" applyAlignment="0" applyProtection="0"/>
    <xf numFmtId="0" fontId="23" fillId="30" borderId="36" applyNumberFormat="0" applyAlignment="0" applyProtection="0"/>
    <xf numFmtId="0" fontId="24" fillId="0" borderId="41" applyNumberFormat="0" applyFill="0" applyAlignment="0" applyProtection="0"/>
    <xf numFmtId="0" fontId="25" fillId="0" borderId="41" applyNumberFormat="0" applyFill="0" applyAlignment="0" applyProtection="0"/>
    <xf numFmtId="0" fontId="26" fillId="31" borderId="0" applyNumberFormat="0" applyBorder="0" applyAlignment="0" applyProtection="0"/>
    <xf numFmtId="0" fontId="27" fillId="31" borderId="0" applyNumberFormat="0" applyBorder="0" applyAlignment="0" applyProtection="0"/>
    <xf numFmtId="0" fontId="1"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6"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28" fillId="27" borderId="43" applyNumberFormat="0" applyAlignment="0" applyProtection="0"/>
    <xf numFmtId="0" fontId="29" fillId="27" borderId="43" applyNumberFormat="0" applyAlignment="0" applyProtection="0"/>
    <xf numFmtId="9"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0" fontId="30" fillId="0" borderId="0" applyNumberFormat="0" applyFill="0" applyBorder="0" applyAlignment="0" applyProtection="0"/>
    <xf numFmtId="0" fontId="31" fillId="0" borderId="44" applyNumberFormat="0" applyFill="0" applyAlignment="0" applyProtection="0"/>
    <xf numFmtId="0" fontId="32" fillId="0" borderId="44"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cellStyleXfs>
  <cellXfs count="507">
    <xf numFmtId="0" fontId="0" fillId="0" borderId="0" xfId="0"/>
    <xf numFmtId="164" fontId="35" fillId="0" borderId="0" xfId="331" applyNumberFormat="1" applyFont="1" applyFill="1" applyBorder="1"/>
    <xf numFmtId="0" fontId="35" fillId="0" borderId="0" xfId="0" applyFont="1" applyBorder="1"/>
    <xf numFmtId="164" fontId="35" fillId="0" borderId="0" xfId="331" applyNumberFormat="1" applyFont="1" applyBorder="1"/>
    <xf numFmtId="0" fontId="0" fillId="0" borderId="0" xfId="0" applyBorder="1"/>
    <xf numFmtId="164" fontId="4" fillId="0" borderId="0" xfId="331" applyNumberFormat="1" applyFont="1" applyBorder="1"/>
    <xf numFmtId="164" fontId="4" fillId="0" borderId="0" xfId="331" applyNumberFormat="1" applyFont="1"/>
    <xf numFmtId="164" fontId="0" fillId="0" borderId="0" xfId="0" applyNumberFormat="1"/>
    <xf numFmtId="165" fontId="4" fillId="0" borderId="0" xfId="342" applyNumberFormat="1" applyFont="1"/>
    <xf numFmtId="164" fontId="35" fillId="0" borderId="0" xfId="331" applyNumberFormat="1" applyFont="1"/>
    <xf numFmtId="0" fontId="35" fillId="0" borderId="0" xfId="0" applyFont="1"/>
    <xf numFmtId="0" fontId="0" fillId="0" borderId="0" xfId="0" applyFill="1"/>
    <xf numFmtId="0" fontId="0" fillId="0" borderId="0" xfId="0" applyFill="1" applyBorder="1"/>
    <xf numFmtId="164" fontId="36" fillId="0" borderId="0" xfId="331" applyNumberFormat="1" applyFont="1" applyFill="1"/>
    <xf numFmtId="0" fontId="36" fillId="0" borderId="0" xfId="0" applyFont="1" applyFill="1"/>
    <xf numFmtId="0" fontId="36" fillId="0" borderId="0" xfId="0" applyFont="1"/>
    <xf numFmtId="165" fontId="36" fillId="0" borderId="0" xfId="0" applyNumberFormat="1" applyFont="1" applyFill="1"/>
    <xf numFmtId="0" fontId="36" fillId="0" borderId="0" xfId="0" applyFont="1" applyFill="1" applyBorder="1"/>
    <xf numFmtId="0" fontId="36" fillId="0" borderId="0" xfId="0" applyFont="1" applyBorder="1"/>
    <xf numFmtId="164" fontId="37" fillId="0" borderId="0" xfId="331" applyNumberFormat="1" applyFont="1" applyFill="1" applyBorder="1"/>
    <xf numFmtId="164" fontId="4" fillId="0" borderId="0" xfId="331" applyNumberFormat="1" applyFont="1" applyFill="1"/>
    <xf numFmtId="164" fontId="0" fillId="0" borderId="0" xfId="0" applyNumberFormat="1" applyFill="1"/>
    <xf numFmtId="165" fontId="36" fillId="0" borderId="0" xfId="342" applyNumberFormat="1" applyFont="1"/>
    <xf numFmtId="164" fontId="36" fillId="0" borderId="0" xfId="331" applyNumberFormat="1" applyFont="1" applyFill="1" applyBorder="1"/>
    <xf numFmtId="164" fontId="36" fillId="0" borderId="0" xfId="0" applyNumberFormat="1" applyFont="1" applyFill="1" applyBorder="1"/>
    <xf numFmtId="164" fontId="0" fillId="0" borderId="0" xfId="0" applyNumberFormat="1" applyFill="1" applyBorder="1"/>
    <xf numFmtId="165" fontId="4" fillId="0" borderId="0" xfId="342" applyNumberFormat="1" applyFont="1" applyFill="1"/>
    <xf numFmtId="0" fontId="38" fillId="0" borderId="0" xfId="0" applyFont="1"/>
    <xf numFmtId="0" fontId="3" fillId="0" borderId="0" xfId="363" applyFont="1"/>
    <xf numFmtId="0" fontId="38" fillId="0" borderId="0" xfId="0" applyFont="1" applyBorder="1"/>
    <xf numFmtId="164" fontId="38" fillId="0" borderId="0" xfId="331" applyNumberFormat="1" applyFont="1"/>
    <xf numFmtId="164" fontId="35" fillId="0" borderId="0" xfId="0" applyNumberFormat="1" applyFont="1" applyFill="1" applyBorder="1"/>
    <xf numFmtId="3" fontId="35" fillId="0" borderId="0" xfId="0" applyNumberFormat="1" applyFont="1" applyFill="1" applyBorder="1"/>
    <xf numFmtId="164" fontId="39" fillId="0" borderId="0" xfId="331" applyNumberFormat="1" applyFont="1" applyFill="1"/>
    <xf numFmtId="165" fontId="0" fillId="0" borderId="0" xfId="0" applyNumberFormat="1" applyFill="1"/>
    <xf numFmtId="0" fontId="37" fillId="0" borderId="0" xfId="0" applyFont="1" applyBorder="1" applyAlignment="1"/>
    <xf numFmtId="0" fontId="40" fillId="0" borderId="0" xfId="0" applyFont="1" applyFill="1" applyBorder="1"/>
    <xf numFmtId="164" fontId="40" fillId="0" borderId="0" xfId="331" applyNumberFormat="1" applyFont="1" applyFill="1" applyBorder="1" applyAlignment="1">
      <alignment horizontal="right"/>
    </xf>
    <xf numFmtId="165" fontId="40" fillId="0" borderId="0" xfId="342" applyNumberFormat="1" applyFont="1" applyFill="1" applyBorder="1" applyAlignment="1">
      <alignment horizontal="right"/>
    </xf>
    <xf numFmtId="164" fontId="37" fillId="0" borderId="0" xfId="331" applyNumberFormat="1" applyFont="1" applyFill="1" applyBorder="1" applyAlignment="1">
      <alignment horizontal="right"/>
    </xf>
    <xf numFmtId="165" fontId="37" fillId="0" borderId="0" xfId="342" applyNumberFormat="1" applyFont="1" applyFill="1" applyBorder="1" applyAlignment="1">
      <alignment horizontal="right"/>
    </xf>
    <xf numFmtId="49" fontId="35" fillId="0" borderId="0" xfId="0" applyNumberFormat="1" applyFont="1" applyFill="1" applyBorder="1" applyAlignment="1">
      <alignment wrapText="1"/>
    </xf>
    <xf numFmtId="164" fontId="35" fillId="0" borderId="0" xfId="331" applyNumberFormat="1" applyFont="1" applyFill="1" applyBorder="1" applyAlignment="1">
      <alignment horizontal="right" wrapText="1"/>
    </xf>
    <xf numFmtId="165" fontId="35" fillId="0" borderId="0" xfId="342" applyNumberFormat="1" applyFont="1" applyFill="1" applyBorder="1" applyAlignment="1">
      <alignment horizontal="right" wrapText="1"/>
    </xf>
    <xf numFmtId="164" fontId="37" fillId="0" borderId="0" xfId="331" applyNumberFormat="1" applyFont="1" applyFill="1" applyBorder="1" applyAlignment="1">
      <alignment horizontal="right" wrapText="1"/>
    </xf>
    <xf numFmtId="165" fontId="37" fillId="0" borderId="0" xfId="342" applyNumberFormat="1" applyFont="1" applyFill="1" applyBorder="1" applyAlignment="1">
      <alignment horizontal="right" wrapText="1"/>
    </xf>
    <xf numFmtId="0" fontId="41" fillId="0" borderId="0" xfId="0" applyFont="1" applyAlignment="1">
      <alignment vertical="center"/>
    </xf>
    <xf numFmtId="0" fontId="38" fillId="0" borderId="0" xfId="0" applyFont="1" applyAlignment="1"/>
    <xf numFmtId="0" fontId="42" fillId="0" borderId="0" xfId="0" applyFont="1" applyAlignment="1"/>
    <xf numFmtId="0" fontId="43" fillId="0" borderId="0" xfId="0" applyFont="1" applyAlignment="1">
      <alignment vertical="center"/>
    </xf>
    <xf numFmtId="164" fontId="4" fillId="0" borderId="0" xfId="331" applyNumberFormat="1" applyFont="1" applyFill="1" applyBorder="1"/>
    <xf numFmtId="165" fontId="4" fillId="0" borderId="0" xfId="342" applyNumberFormat="1" applyFont="1" applyFill="1" applyBorder="1"/>
    <xf numFmtId="0" fontId="44" fillId="0" borderId="0" xfId="0" applyFont="1" applyAlignment="1"/>
    <xf numFmtId="0" fontId="40" fillId="33" borderId="1" xfId="0" applyFont="1" applyFill="1" applyBorder="1" applyAlignment="1">
      <alignment horizontal="left"/>
    </xf>
    <xf numFmtId="164" fontId="35" fillId="34" borderId="2" xfId="331" applyNumberFormat="1" applyFont="1" applyFill="1" applyBorder="1"/>
    <xf numFmtId="164" fontId="37" fillId="34" borderId="2" xfId="331" applyNumberFormat="1" applyFont="1" applyFill="1" applyBorder="1"/>
    <xf numFmtId="164" fontId="39" fillId="0" borderId="0" xfId="331" applyNumberFormat="1" applyFont="1" applyBorder="1"/>
    <xf numFmtId="0" fontId="35" fillId="34" borderId="1" xfId="0" applyFont="1" applyFill="1" applyBorder="1"/>
    <xf numFmtId="164" fontId="35" fillId="34" borderId="2" xfId="331" applyNumberFormat="1" applyFont="1" applyFill="1" applyBorder="1" applyAlignment="1">
      <alignment horizontal="right"/>
    </xf>
    <xf numFmtId="0" fontId="35" fillId="34" borderId="2" xfId="0" applyFont="1" applyFill="1" applyBorder="1" applyAlignment="1">
      <alignment horizontal="right"/>
    </xf>
    <xf numFmtId="0" fontId="35" fillId="34" borderId="1" xfId="0" applyFont="1" applyFill="1" applyBorder="1" applyAlignment="1">
      <alignment horizontal="left"/>
    </xf>
    <xf numFmtId="165" fontId="35" fillId="0" borderId="0" xfId="342" applyNumberFormat="1" applyFont="1" applyFill="1" applyBorder="1"/>
    <xf numFmtId="49" fontId="0" fillId="0" borderId="3" xfId="0" applyNumberFormat="1" applyBorder="1" applyAlignment="1">
      <alignment wrapText="1"/>
    </xf>
    <xf numFmtId="0" fontId="0" fillId="0" borderId="3" xfId="0" applyFont="1" applyFill="1" applyBorder="1" applyAlignment="1">
      <alignment horizontal="left"/>
    </xf>
    <xf numFmtId="0" fontId="0" fillId="0" borderId="3" xfId="0" applyFill="1" applyBorder="1" applyAlignment="1">
      <alignment horizontal="left"/>
    </xf>
    <xf numFmtId="0" fontId="0" fillId="0" borderId="3" xfId="0" applyBorder="1" applyAlignment="1">
      <alignment horizontal="left"/>
    </xf>
    <xf numFmtId="166" fontId="4" fillId="0" borderId="0" xfId="419" applyNumberFormat="1" applyFont="1"/>
    <xf numFmtId="0" fontId="2" fillId="35" borderId="1" xfId="363" applyFont="1" applyFill="1" applyBorder="1" applyAlignment="1">
      <alignment wrapText="1"/>
    </xf>
    <xf numFmtId="0" fontId="2" fillId="35" borderId="2" xfId="363" applyFont="1" applyFill="1" applyBorder="1" applyAlignment="1">
      <alignment horizontal="right" wrapText="1"/>
    </xf>
    <xf numFmtId="0" fontId="2" fillId="35" borderId="4" xfId="363" applyFont="1" applyFill="1" applyBorder="1" applyAlignment="1">
      <alignment horizontal="right" wrapText="1"/>
    </xf>
    <xf numFmtId="0" fontId="2" fillId="34" borderId="1" xfId="363" applyFont="1" applyFill="1" applyBorder="1"/>
    <xf numFmtId="164" fontId="35" fillId="34" borderId="2" xfId="331" applyNumberFormat="1" applyFont="1" applyFill="1" applyBorder="1" applyAlignment="1">
      <alignment horizontal="right" wrapText="1"/>
    </xf>
    <xf numFmtId="49" fontId="37" fillId="34" borderId="4" xfId="0" applyNumberFormat="1" applyFont="1" applyFill="1" applyBorder="1" applyAlignment="1">
      <alignment horizontal="right" wrapText="1"/>
    </xf>
    <xf numFmtId="49" fontId="35" fillId="34" borderId="1" xfId="0" applyNumberFormat="1" applyFont="1" applyFill="1" applyBorder="1" applyAlignment="1">
      <alignment wrapText="1"/>
    </xf>
    <xf numFmtId="164" fontId="45" fillId="34" borderId="2" xfId="331" applyNumberFormat="1" applyFont="1" applyFill="1" applyBorder="1" applyAlignment="1">
      <alignment horizontal="right"/>
    </xf>
    <xf numFmtId="0" fontId="40" fillId="34" borderId="1" xfId="0" applyFont="1" applyFill="1" applyBorder="1"/>
    <xf numFmtId="0" fontId="40" fillId="34" borderId="1" xfId="0" applyFont="1" applyFill="1" applyBorder="1" applyAlignment="1">
      <alignment horizontal="left"/>
    </xf>
    <xf numFmtId="165" fontId="35" fillId="34" borderId="4" xfId="342" applyNumberFormat="1" applyFont="1" applyFill="1" applyBorder="1" applyAlignment="1">
      <alignment horizontal="right"/>
    </xf>
    <xf numFmtId="0" fontId="0" fillId="36" borderId="3" xfId="0" applyFont="1" applyFill="1" applyBorder="1" applyAlignment="1">
      <alignment horizontal="left"/>
    </xf>
    <xf numFmtId="164" fontId="4" fillId="36" borderId="0" xfId="331" applyNumberFormat="1" applyFont="1" applyFill="1" applyBorder="1"/>
    <xf numFmtId="165" fontId="4" fillId="36" borderId="0" xfId="342" applyNumberFormat="1" applyFont="1" applyFill="1" applyBorder="1"/>
    <xf numFmtId="164" fontId="36" fillId="36" borderId="0" xfId="331" applyNumberFormat="1" applyFont="1" applyFill="1" applyBorder="1"/>
    <xf numFmtId="0" fontId="0" fillId="36" borderId="3" xfId="0" applyFill="1" applyBorder="1" applyAlignment="1">
      <alignment horizontal="left"/>
    </xf>
    <xf numFmtId="0" fontId="35" fillId="37" borderId="1" xfId="0" applyFont="1" applyFill="1" applyBorder="1"/>
    <xf numFmtId="164" fontId="35" fillId="37" borderId="1" xfId="331" applyNumberFormat="1" applyFont="1" applyFill="1" applyBorder="1" applyAlignment="1">
      <alignment horizontal="center"/>
    </xf>
    <xf numFmtId="0" fontId="37" fillId="37" borderId="2" xfId="0" applyFont="1" applyFill="1" applyBorder="1" applyAlignment="1">
      <alignment horizontal="center"/>
    </xf>
    <xf numFmtId="0" fontId="35" fillId="37" borderId="4" xfId="0" applyFont="1" applyFill="1" applyBorder="1" applyAlignment="1">
      <alignment horizontal="center"/>
    </xf>
    <xf numFmtId="0" fontId="5" fillId="0" borderId="0" xfId="373" applyFill="1" applyBorder="1" applyAlignment="1"/>
    <xf numFmtId="0" fontId="5" fillId="0" borderId="0" xfId="373" applyFill="1" applyBorder="1" applyAlignment="1"/>
    <xf numFmtId="164" fontId="46" fillId="0" borderId="0" xfId="331" applyNumberFormat="1" applyFont="1" applyFill="1" applyBorder="1"/>
    <xf numFmtId="3" fontId="46" fillId="0" borderId="0" xfId="0" applyNumberFormat="1" applyFont="1" applyFill="1" applyBorder="1"/>
    <xf numFmtId="165" fontId="0" fillId="0" borderId="0" xfId="0" applyNumberFormat="1"/>
    <xf numFmtId="164" fontId="2" fillId="34" borderId="2" xfId="331" applyNumberFormat="1" applyFont="1" applyFill="1" applyBorder="1"/>
    <xf numFmtId="164" fontId="45" fillId="34" borderId="4" xfId="331" applyNumberFormat="1" applyFont="1" applyFill="1" applyBorder="1" applyAlignment="1">
      <alignment horizontal="right"/>
    </xf>
    <xf numFmtId="164" fontId="4" fillId="0" borderId="0" xfId="342" applyNumberFormat="1" applyFont="1"/>
    <xf numFmtId="164" fontId="36" fillId="0" borderId="0" xfId="342" applyNumberFormat="1" applyFont="1"/>
    <xf numFmtId="164" fontId="39" fillId="0" borderId="0" xfId="342" applyNumberFormat="1" applyFont="1" applyBorder="1"/>
    <xf numFmtId="164" fontId="4" fillId="0" borderId="0" xfId="342" applyNumberFormat="1" applyFont="1" applyBorder="1" applyAlignment="1">
      <alignment wrapText="1"/>
    </xf>
    <xf numFmtId="164" fontId="4" fillId="36" borderId="0" xfId="342" applyNumberFormat="1" applyFont="1" applyFill="1" applyBorder="1" applyAlignment="1">
      <alignment wrapText="1"/>
    </xf>
    <xf numFmtId="164" fontId="4" fillId="0" borderId="0" xfId="342" applyNumberFormat="1" applyFont="1" applyFill="1"/>
    <xf numFmtId="164" fontId="36" fillId="0" borderId="0" xfId="342" applyNumberFormat="1" applyFont="1" applyFill="1"/>
    <xf numFmtId="164" fontId="39" fillId="0" borderId="0" xfId="342" applyNumberFormat="1" applyFont="1" applyFill="1"/>
    <xf numFmtId="164" fontId="45" fillId="34" borderId="2" xfId="331" applyNumberFormat="1" applyFont="1" applyFill="1" applyBorder="1"/>
    <xf numFmtId="49" fontId="45" fillId="34" borderId="1" xfId="0" applyNumberFormat="1" applyFont="1" applyFill="1" applyBorder="1" applyAlignment="1">
      <alignment wrapText="1"/>
    </xf>
    <xf numFmtId="0" fontId="47" fillId="0" borderId="0" xfId="0" applyFont="1"/>
    <xf numFmtId="164" fontId="36" fillId="0" borderId="0" xfId="331" applyNumberFormat="1" applyFont="1" applyBorder="1"/>
    <xf numFmtId="164" fontId="37" fillId="0" borderId="0" xfId="331" applyNumberFormat="1" applyFont="1" applyBorder="1"/>
    <xf numFmtId="164" fontId="35" fillId="34" borderId="4" xfId="331" applyNumberFormat="1" applyFont="1" applyFill="1" applyBorder="1" applyAlignment="1">
      <alignment horizontal="right"/>
    </xf>
    <xf numFmtId="164" fontId="4" fillId="0" borderId="0" xfId="331" applyNumberFormat="1" applyFont="1" applyBorder="1" applyAlignment="1">
      <alignment horizontal="right"/>
    </xf>
    <xf numFmtId="164" fontId="4" fillId="36" borderId="0" xfId="331" applyNumberFormat="1" applyFont="1" applyFill="1" applyBorder="1" applyAlignment="1">
      <alignment horizontal="right"/>
    </xf>
    <xf numFmtId="164" fontId="4" fillId="0" borderId="0" xfId="331" applyNumberFormat="1" applyFont="1" applyFill="1" applyBorder="1" applyAlignment="1">
      <alignment horizontal="right"/>
    </xf>
    <xf numFmtId="0" fontId="45" fillId="0" borderId="0" xfId="0" applyFont="1"/>
    <xf numFmtId="49" fontId="45" fillId="34" borderId="4" xfId="0" applyNumberFormat="1" applyFont="1" applyFill="1" applyBorder="1" applyAlignment="1">
      <alignment horizontal="right" wrapText="1"/>
    </xf>
    <xf numFmtId="164" fontId="45" fillId="34" borderId="4" xfId="331" applyNumberFormat="1" applyFont="1" applyFill="1" applyBorder="1"/>
    <xf numFmtId="0" fontId="0" fillId="0" borderId="5" xfId="0" applyBorder="1" applyAlignment="1">
      <alignment horizontal="left"/>
    </xf>
    <xf numFmtId="164" fontId="45" fillId="0" borderId="6" xfId="331" applyNumberFormat="1" applyFont="1" applyBorder="1"/>
    <xf numFmtId="164" fontId="45" fillId="36" borderId="7" xfId="331" applyNumberFormat="1" applyFont="1" applyFill="1" applyBorder="1"/>
    <xf numFmtId="164" fontId="45" fillId="0" borderId="7" xfId="331" applyNumberFormat="1" applyFont="1" applyFill="1" applyBorder="1"/>
    <xf numFmtId="164" fontId="45" fillId="0" borderId="7" xfId="331" applyNumberFormat="1" applyFont="1" applyBorder="1"/>
    <xf numFmtId="0" fontId="0" fillId="0" borderId="0" xfId="0" applyFont="1"/>
    <xf numFmtId="41" fontId="5" fillId="0" borderId="0" xfId="364" applyNumberFormat="1" applyFont="1"/>
    <xf numFmtId="44" fontId="48" fillId="0" borderId="0" xfId="364" applyNumberFormat="1" applyFont="1"/>
    <xf numFmtId="44" fontId="1" fillId="0" borderId="0" xfId="364" applyNumberFormat="1" applyFont="1"/>
    <xf numFmtId="41" fontId="1" fillId="0" borderId="0" xfId="364" applyNumberFormat="1" applyFont="1"/>
    <xf numFmtId="41" fontId="48" fillId="0" borderId="0" xfId="364" applyNumberFormat="1" applyFont="1"/>
    <xf numFmtId="164" fontId="4" fillId="0" borderId="8" xfId="331" applyNumberFormat="1" applyFont="1" applyFill="1" applyBorder="1"/>
    <xf numFmtId="0" fontId="0" fillId="0" borderId="5" xfId="0" applyFont="1" applyFill="1" applyBorder="1" applyAlignment="1">
      <alignment horizontal="left"/>
    </xf>
    <xf numFmtId="164" fontId="4" fillId="0" borderId="9" xfId="331" applyNumberFormat="1" applyFont="1" applyFill="1" applyBorder="1"/>
    <xf numFmtId="164" fontId="35" fillId="34" borderId="1" xfId="331" applyNumberFormat="1" applyFont="1" applyFill="1" applyBorder="1" applyAlignment="1">
      <alignment horizontal="left"/>
    </xf>
    <xf numFmtId="164" fontId="35" fillId="34" borderId="4" xfId="331" applyNumberFormat="1" applyFont="1" applyFill="1" applyBorder="1"/>
    <xf numFmtId="164" fontId="35" fillId="34" borderId="1" xfId="331" applyNumberFormat="1" applyFont="1" applyFill="1" applyBorder="1"/>
    <xf numFmtId="165" fontId="35" fillId="34" borderId="4" xfId="342" applyNumberFormat="1" applyFont="1" applyFill="1" applyBorder="1" applyAlignment="1">
      <alignment horizontal="right" wrapText="1"/>
    </xf>
    <xf numFmtId="164" fontId="37" fillId="34" borderId="2" xfId="331" applyNumberFormat="1" applyFont="1" applyFill="1" applyBorder="1" applyAlignment="1">
      <alignment horizontal="right"/>
    </xf>
    <xf numFmtId="164" fontId="36" fillId="0" borderId="0" xfId="331" applyNumberFormat="1" applyFont="1" applyBorder="1" applyAlignment="1">
      <alignment horizontal="right"/>
    </xf>
    <xf numFmtId="164" fontId="36" fillId="36" borderId="0" xfId="331" applyNumberFormat="1" applyFont="1" applyFill="1" applyBorder="1" applyAlignment="1">
      <alignment horizontal="right"/>
    </xf>
    <xf numFmtId="3" fontId="37" fillId="34" borderId="2" xfId="0" applyNumberFormat="1" applyFont="1" applyFill="1" applyBorder="1"/>
    <xf numFmtId="0" fontId="0" fillId="0" borderId="0" xfId="0" applyAlignment="1">
      <alignment wrapText="1"/>
    </xf>
    <xf numFmtId="165" fontId="47" fillId="0" borderId="0" xfId="331" applyNumberFormat="1" applyFont="1" applyAlignment="1">
      <alignment horizontal="center"/>
    </xf>
    <xf numFmtId="164" fontId="45" fillId="34" borderId="2" xfId="331" applyNumberFormat="1" applyFont="1" applyFill="1" applyBorder="1" applyAlignment="1">
      <alignment horizontal="center"/>
    </xf>
    <xf numFmtId="0" fontId="35" fillId="37" borderId="1" xfId="0" applyFont="1" applyFill="1" applyBorder="1" applyAlignment="1">
      <alignment vertical="center" wrapText="1"/>
    </xf>
    <xf numFmtId="0" fontId="35" fillId="37" borderId="2" xfId="0" applyFont="1" applyFill="1" applyBorder="1" applyAlignment="1">
      <alignment horizontal="center" vertical="center" wrapText="1"/>
    </xf>
    <xf numFmtId="0" fontId="35" fillId="37" borderId="4" xfId="0" applyFont="1" applyFill="1" applyBorder="1" applyAlignment="1">
      <alignment horizontal="center" vertical="center" wrapText="1"/>
    </xf>
    <xf numFmtId="3" fontId="0" fillId="0" borderId="0" xfId="0" applyNumberFormat="1"/>
    <xf numFmtId="164" fontId="36" fillId="0" borderId="0" xfId="331" applyNumberFormat="1" applyFont="1" applyFill="1" applyBorder="1" applyAlignment="1">
      <alignment horizontal="right"/>
    </xf>
    <xf numFmtId="44" fontId="4" fillId="0" borderId="0" xfId="342" applyFont="1" applyBorder="1"/>
    <xf numFmtId="44" fontId="35" fillId="0" borderId="0" xfId="342" applyFont="1" applyFill="1" applyBorder="1"/>
    <xf numFmtId="3" fontId="1" fillId="0" borderId="0" xfId="0" applyNumberFormat="1" applyFont="1"/>
    <xf numFmtId="164" fontId="37" fillId="34" borderId="2" xfId="0" applyNumberFormat="1" applyFont="1" applyFill="1" applyBorder="1"/>
    <xf numFmtId="41" fontId="0" fillId="0" borderId="0" xfId="0" applyNumberFormat="1"/>
    <xf numFmtId="0" fontId="0" fillId="0" borderId="0" xfId="0"/>
    <xf numFmtId="0" fontId="0" fillId="0" borderId="0" xfId="0" applyBorder="1"/>
    <xf numFmtId="164" fontId="4" fillId="0" borderId="0" xfId="331" applyNumberFormat="1" applyFont="1"/>
    <xf numFmtId="0" fontId="0" fillId="0" borderId="0" xfId="0" applyFill="1" applyBorder="1"/>
    <xf numFmtId="164" fontId="36" fillId="0" borderId="0" xfId="331" applyNumberFormat="1" applyFont="1" applyBorder="1" applyAlignment="1">
      <alignment wrapText="1"/>
    </xf>
    <xf numFmtId="164" fontId="0" fillId="0" borderId="0" xfId="0" applyNumberFormat="1" applyBorder="1"/>
    <xf numFmtId="0" fontId="49" fillId="0" borderId="0" xfId="0" applyFont="1"/>
    <xf numFmtId="3" fontId="35" fillId="0" borderId="0" xfId="0" applyNumberFormat="1" applyFont="1" applyFill="1" applyBorder="1"/>
    <xf numFmtId="0" fontId="37" fillId="0" borderId="0" xfId="0" applyFont="1" applyBorder="1" applyAlignment="1"/>
    <xf numFmtId="0" fontId="41" fillId="0" borderId="0" xfId="0" applyFont="1" applyAlignment="1">
      <alignment vertical="center"/>
    </xf>
    <xf numFmtId="0" fontId="42" fillId="0" borderId="0" xfId="0" applyFont="1" applyAlignment="1"/>
    <xf numFmtId="0" fontId="43" fillId="0" borderId="0" xfId="0" applyFont="1"/>
    <xf numFmtId="0" fontId="43" fillId="0" borderId="0" xfId="0" applyFont="1" applyAlignment="1">
      <alignment vertical="center"/>
    </xf>
    <xf numFmtId="0" fontId="43" fillId="0" borderId="0" xfId="0" applyFont="1" applyAlignment="1"/>
    <xf numFmtId="0" fontId="43" fillId="0" borderId="0" xfId="0" applyFont="1" applyBorder="1"/>
    <xf numFmtId="164" fontId="43" fillId="0" borderId="0" xfId="331" applyNumberFormat="1" applyFont="1"/>
    <xf numFmtId="0" fontId="50" fillId="0" borderId="0" xfId="0" applyFont="1"/>
    <xf numFmtId="164" fontId="35" fillId="34" borderId="2" xfId="331" applyNumberFormat="1" applyFont="1" applyFill="1" applyBorder="1" applyAlignment="1">
      <alignment horizontal="right"/>
    </xf>
    <xf numFmtId="49" fontId="0" fillId="0" borderId="3" xfId="0" applyNumberFormat="1" applyBorder="1" applyAlignment="1">
      <alignment wrapText="1"/>
    </xf>
    <xf numFmtId="0" fontId="0" fillId="0" borderId="3" xfId="0" applyFill="1" applyBorder="1" applyAlignment="1">
      <alignment horizontal="left"/>
    </xf>
    <xf numFmtId="0" fontId="39" fillId="0" borderId="3" xfId="0" applyFont="1" applyBorder="1" applyAlignment="1">
      <alignment horizontal="left"/>
    </xf>
    <xf numFmtId="0" fontId="39" fillId="0" borderId="3" xfId="0" applyFont="1" applyFill="1" applyBorder="1" applyAlignment="1">
      <alignment horizontal="left"/>
    </xf>
    <xf numFmtId="164" fontId="37" fillId="34" borderId="2" xfId="331" applyNumberFormat="1" applyFont="1" applyFill="1" applyBorder="1" applyAlignment="1">
      <alignment horizontal="right" wrapText="1"/>
    </xf>
    <xf numFmtId="165" fontId="37" fillId="34" borderId="4" xfId="342" applyNumberFormat="1" applyFont="1" applyFill="1" applyBorder="1" applyAlignment="1">
      <alignment horizontal="right"/>
    </xf>
    <xf numFmtId="49" fontId="0" fillId="36" borderId="3" xfId="0" applyNumberFormat="1" applyFill="1" applyBorder="1" applyAlignment="1">
      <alignment wrapText="1"/>
    </xf>
    <xf numFmtId="164" fontId="36" fillId="36" borderId="0" xfId="331" applyNumberFormat="1" applyFont="1" applyFill="1" applyBorder="1" applyAlignment="1">
      <alignment wrapText="1"/>
    </xf>
    <xf numFmtId="0" fontId="39" fillId="36" borderId="3" xfId="0" applyFont="1" applyFill="1" applyBorder="1" applyAlignment="1">
      <alignment horizontal="left"/>
    </xf>
    <xf numFmtId="0" fontId="51" fillId="0" borderId="0" xfId="363" applyFont="1"/>
    <xf numFmtId="44" fontId="4" fillId="0" borderId="0" xfId="342" applyFont="1" applyBorder="1" applyAlignment="1">
      <alignment wrapText="1"/>
    </xf>
    <xf numFmtId="164" fontId="4" fillId="0" borderId="0" xfId="331" applyNumberFormat="1" applyFont="1" applyBorder="1" applyAlignment="1">
      <alignment wrapText="1"/>
    </xf>
    <xf numFmtId="164" fontId="4" fillId="36" borderId="0" xfId="331" applyNumberFormat="1" applyFont="1" applyFill="1" applyBorder="1" applyAlignment="1">
      <alignment wrapText="1"/>
    </xf>
    <xf numFmtId="0" fontId="47" fillId="0" borderId="0" xfId="0" applyFont="1" applyBorder="1"/>
    <xf numFmtId="165" fontId="4" fillId="0" borderId="0" xfId="342" applyNumberFormat="1" applyFont="1" applyFill="1" applyBorder="1" applyAlignment="1">
      <alignment horizontal="left"/>
    </xf>
    <xf numFmtId="165" fontId="45" fillId="34" borderId="4" xfId="342" applyNumberFormat="1" applyFont="1" applyFill="1" applyBorder="1"/>
    <xf numFmtId="49" fontId="46" fillId="0" borderId="0" xfId="0" applyNumberFormat="1" applyFont="1" applyFill="1" applyBorder="1" applyAlignment="1"/>
    <xf numFmtId="0" fontId="45" fillId="38" borderId="1" xfId="0" applyFont="1" applyFill="1" applyBorder="1"/>
    <xf numFmtId="164" fontId="45" fillId="38" borderId="2" xfId="331" applyNumberFormat="1" applyFont="1" applyFill="1" applyBorder="1" applyAlignment="1">
      <alignment horizontal="right"/>
    </xf>
    <xf numFmtId="165" fontId="45" fillId="38" borderId="2" xfId="342" applyNumberFormat="1" applyFont="1" applyFill="1" applyBorder="1" applyAlignment="1">
      <alignment horizontal="right"/>
    </xf>
    <xf numFmtId="164" fontId="45" fillId="37" borderId="2" xfId="331" applyNumberFormat="1" applyFont="1" applyFill="1" applyBorder="1" applyAlignment="1">
      <alignment horizontal="right"/>
    </xf>
    <xf numFmtId="165" fontId="45" fillId="37" borderId="4" xfId="342" applyNumberFormat="1" applyFont="1" applyFill="1" applyBorder="1" applyAlignment="1">
      <alignment horizontal="right"/>
    </xf>
    <xf numFmtId="164" fontId="45" fillId="34" borderId="2" xfId="0" applyNumberFormat="1" applyFont="1" applyFill="1" applyBorder="1"/>
    <xf numFmtId="165" fontId="45" fillId="34" borderId="2" xfId="342" applyNumberFormat="1" applyFont="1" applyFill="1" applyBorder="1" applyAlignment="1">
      <alignment wrapText="1"/>
    </xf>
    <xf numFmtId="164" fontId="45" fillId="34" borderId="4" xfId="0" applyNumberFormat="1" applyFont="1" applyFill="1" applyBorder="1"/>
    <xf numFmtId="0" fontId="40" fillId="33" borderId="1" xfId="0" applyFont="1" applyFill="1" applyBorder="1"/>
    <xf numFmtId="164" fontId="40" fillId="33" borderId="2" xfId="331" applyNumberFormat="1" applyFont="1" applyFill="1" applyBorder="1" applyAlignment="1">
      <alignment horizontal="right"/>
    </xf>
    <xf numFmtId="0" fontId="45" fillId="33" borderId="1" xfId="0" applyFont="1" applyFill="1" applyBorder="1"/>
    <xf numFmtId="164" fontId="45" fillId="33" borderId="2" xfId="331" applyNumberFormat="1" applyFont="1" applyFill="1" applyBorder="1" applyAlignment="1">
      <alignment horizontal="right"/>
    </xf>
    <xf numFmtId="165" fontId="45" fillId="33" borderId="2" xfId="342" applyNumberFormat="1" applyFont="1" applyFill="1" applyBorder="1" applyAlignment="1">
      <alignment horizontal="right"/>
    </xf>
    <xf numFmtId="165" fontId="45" fillId="34" borderId="4" xfId="342" applyNumberFormat="1" applyFont="1" applyFill="1" applyBorder="1" applyAlignment="1">
      <alignment horizontal="right"/>
    </xf>
    <xf numFmtId="165" fontId="45" fillId="34" borderId="2" xfId="342" applyNumberFormat="1" applyFont="1" applyFill="1" applyBorder="1"/>
    <xf numFmtId="164" fontId="4" fillId="0" borderId="5" xfId="331" applyNumberFormat="1" applyFont="1" applyFill="1" applyBorder="1" applyAlignment="1">
      <alignment horizontal="left"/>
    </xf>
    <xf numFmtId="164" fontId="4" fillId="36" borderId="3" xfId="331" applyNumberFormat="1" applyFont="1" applyFill="1" applyBorder="1" applyAlignment="1">
      <alignment horizontal="left"/>
    </xf>
    <xf numFmtId="164" fontId="4" fillId="0" borderId="3" xfId="331" applyNumberFormat="1" applyFont="1" applyFill="1" applyBorder="1" applyAlignment="1">
      <alignment horizontal="left"/>
    </xf>
    <xf numFmtId="164" fontId="4" fillId="0" borderId="10" xfId="331" applyNumberFormat="1" applyFont="1" applyFill="1" applyBorder="1" applyAlignment="1">
      <alignment horizontal="left"/>
    </xf>
    <xf numFmtId="164" fontId="4" fillId="0" borderId="6" xfId="331" applyNumberFormat="1" applyFont="1" applyFill="1" applyBorder="1"/>
    <xf numFmtId="164" fontId="4" fillId="36" borderId="7" xfId="331" applyNumberFormat="1" applyFont="1" applyFill="1" applyBorder="1"/>
    <xf numFmtId="164" fontId="4" fillId="0" borderId="7" xfId="331" applyNumberFormat="1" applyFont="1" applyFill="1" applyBorder="1"/>
    <xf numFmtId="164" fontId="4" fillId="0" borderId="11" xfId="331" applyNumberFormat="1" applyFont="1" applyFill="1" applyBorder="1"/>
    <xf numFmtId="165" fontId="4" fillId="0" borderId="9" xfId="342" applyNumberFormat="1" applyFont="1" applyFill="1" applyBorder="1"/>
    <xf numFmtId="165" fontId="4" fillId="0" borderId="6" xfId="342" applyNumberFormat="1" applyFont="1" applyFill="1" applyBorder="1"/>
    <xf numFmtId="165" fontId="4" fillId="36" borderId="7" xfId="342" applyNumberFormat="1" applyFont="1" applyFill="1" applyBorder="1"/>
    <xf numFmtId="165" fontId="4" fillId="0" borderId="7" xfId="342" applyNumberFormat="1" applyFont="1" applyFill="1" applyBorder="1"/>
    <xf numFmtId="165" fontId="4" fillId="0" borderId="8" xfId="342" applyNumberFormat="1" applyFont="1" applyFill="1" applyBorder="1"/>
    <xf numFmtId="165" fontId="4" fillId="0" borderId="11" xfId="342" applyNumberFormat="1" applyFont="1" applyFill="1" applyBorder="1"/>
    <xf numFmtId="9" fontId="4" fillId="0" borderId="0" xfId="419" applyFont="1"/>
    <xf numFmtId="43" fontId="4" fillId="0" borderId="0" xfId="331" applyFont="1"/>
    <xf numFmtId="0" fontId="4" fillId="0" borderId="0" xfId="331" applyNumberFormat="1" applyFont="1" applyAlignment="1">
      <alignment horizontal="right"/>
    </xf>
    <xf numFmtId="43" fontId="4" fillId="0" borderId="0" xfId="331" applyFont="1" applyFill="1" applyBorder="1" applyAlignment="1">
      <alignment wrapText="1"/>
    </xf>
    <xf numFmtId="9" fontId="52" fillId="0" borderId="0" xfId="419" applyFont="1" applyAlignment="1">
      <alignment horizontal="center" readingOrder="1"/>
    </xf>
    <xf numFmtId="9" fontId="4" fillId="0" borderId="0" xfId="419" applyFont="1" applyFill="1" applyBorder="1" applyAlignment="1">
      <alignment wrapText="1"/>
    </xf>
    <xf numFmtId="164" fontId="4" fillId="36" borderId="0" xfId="331" applyNumberFormat="1" applyFont="1" applyFill="1" applyBorder="1" applyAlignment="1">
      <alignment horizontal="left"/>
    </xf>
    <xf numFmtId="0" fontId="40" fillId="33" borderId="2" xfId="342" applyNumberFormat="1" applyFont="1" applyFill="1" applyBorder="1" applyAlignment="1">
      <alignment horizontal="right"/>
    </xf>
    <xf numFmtId="0" fontId="40" fillId="33" borderId="4" xfId="331" applyNumberFormat="1" applyFont="1" applyFill="1" applyBorder="1" applyAlignment="1">
      <alignment horizontal="right"/>
    </xf>
    <xf numFmtId="0" fontId="40" fillId="33" borderId="2" xfId="331" applyNumberFormat="1" applyFont="1" applyFill="1" applyBorder="1" applyAlignment="1">
      <alignment horizontal="right"/>
    </xf>
    <xf numFmtId="0" fontId="40" fillId="33" borderId="2" xfId="0" applyNumberFormat="1" applyFont="1" applyFill="1" applyBorder="1"/>
    <xf numFmtId="164" fontId="4" fillId="0" borderId="0" xfId="331" applyNumberFormat="1" applyFont="1" applyFill="1" applyBorder="1" applyAlignment="1">
      <alignment horizontal="left"/>
    </xf>
    <xf numFmtId="0" fontId="5" fillId="0" borderId="0" xfId="368" applyAlignment="1">
      <alignment wrapText="1"/>
    </xf>
    <xf numFmtId="0" fontId="0" fillId="0" borderId="0" xfId="0" applyNumberFormat="1"/>
    <xf numFmtId="164" fontId="4" fillId="36" borderId="12" xfId="331" applyNumberFormat="1" applyFont="1" applyFill="1" applyBorder="1"/>
    <xf numFmtId="164" fontId="4" fillId="0" borderId="12" xfId="331" applyNumberFormat="1" applyFont="1" applyFill="1" applyBorder="1"/>
    <xf numFmtId="3" fontId="0" fillId="0" borderId="0" xfId="0" applyNumberFormat="1" applyFont="1" applyFill="1" applyBorder="1" applyAlignment="1">
      <alignment horizontal="right"/>
    </xf>
    <xf numFmtId="3" fontId="0" fillId="36" borderId="0" xfId="0" applyNumberFormat="1" applyFont="1" applyFill="1" applyBorder="1" applyAlignment="1">
      <alignment horizontal="right"/>
    </xf>
    <xf numFmtId="164" fontId="47" fillId="0" borderId="0" xfId="331" applyNumberFormat="1" applyFont="1" applyFill="1" applyBorder="1"/>
    <xf numFmtId="164" fontId="47" fillId="36" borderId="0" xfId="331" applyNumberFormat="1" applyFont="1" applyFill="1" applyBorder="1"/>
    <xf numFmtId="43" fontId="35" fillId="0" borderId="0" xfId="331" applyFont="1"/>
    <xf numFmtId="43" fontId="35" fillId="0" borderId="0" xfId="331" applyFont="1" applyBorder="1"/>
    <xf numFmtId="0" fontId="40" fillId="33" borderId="2" xfId="0" applyNumberFormat="1" applyFont="1" applyFill="1" applyBorder="1" applyAlignment="1">
      <alignment horizontal="right"/>
    </xf>
    <xf numFmtId="44" fontId="4" fillId="0" borderId="13" xfId="342" applyFont="1" applyBorder="1"/>
    <xf numFmtId="0" fontId="5" fillId="0" borderId="0" xfId="368" applyBorder="1" applyAlignment="1">
      <alignment wrapText="1"/>
    </xf>
    <xf numFmtId="0" fontId="5" fillId="0" borderId="13" xfId="368" applyBorder="1" applyAlignment="1">
      <alignment wrapText="1"/>
    </xf>
    <xf numFmtId="0" fontId="5" fillId="0" borderId="8" xfId="368" applyBorder="1" applyAlignment="1">
      <alignment wrapText="1"/>
    </xf>
    <xf numFmtId="0" fontId="5" fillId="0" borderId="14" xfId="368" applyBorder="1" applyAlignment="1">
      <alignment wrapText="1"/>
    </xf>
    <xf numFmtId="0" fontId="0" fillId="0" borderId="0" xfId="0" applyAlignment="1"/>
    <xf numFmtId="0" fontId="0" fillId="0" borderId="15" xfId="0" applyBorder="1" applyAlignment="1"/>
    <xf numFmtId="0" fontId="5" fillId="0" borderId="15" xfId="368" applyBorder="1" applyAlignment="1"/>
    <xf numFmtId="0" fontId="5" fillId="0" borderId="16" xfId="368" applyBorder="1" applyAlignment="1"/>
    <xf numFmtId="0" fontId="5" fillId="0" borderId="0" xfId="368" applyAlignment="1"/>
    <xf numFmtId="165" fontId="47" fillId="0" borderId="15" xfId="331" applyNumberFormat="1" applyFont="1" applyBorder="1" applyAlignment="1">
      <alignment horizontal="center"/>
    </xf>
    <xf numFmtId="165" fontId="47" fillId="0" borderId="13" xfId="331" applyNumberFormat="1" applyFont="1" applyBorder="1" applyAlignment="1">
      <alignment horizontal="center"/>
    </xf>
    <xf numFmtId="43" fontId="47" fillId="0" borderId="16" xfId="331" applyFont="1" applyBorder="1" applyAlignment="1">
      <alignment horizontal="center"/>
    </xf>
    <xf numFmtId="43" fontId="47" fillId="0" borderId="14" xfId="331" applyFont="1" applyBorder="1" applyAlignment="1">
      <alignment horizontal="center"/>
    </xf>
    <xf numFmtId="165" fontId="36" fillId="0" borderId="0" xfId="342" applyNumberFormat="1" applyFont="1" applyFill="1"/>
    <xf numFmtId="0" fontId="0" fillId="0" borderId="15" xfId="0" applyBorder="1"/>
    <xf numFmtId="0" fontId="0" fillId="0" borderId="13" xfId="0" applyBorder="1"/>
    <xf numFmtId="164" fontId="0" fillId="0" borderId="13" xfId="0" applyNumberFormat="1" applyBorder="1"/>
    <xf numFmtId="9" fontId="4" fillId="0" borderId="0" xfId="419" applyFont="1" applyBorder="1"/>
    <xf numFmtId="9" fontId="4" fillId="0" borderId="13" xfId="419" applyFont="1" applyBorder="1"/>
    <xf numFmtId="0" fontId="0" fillId="0" borderId="16" xfId="0" applyBorder="1"/>
    <xf numFmtId="0" fontId="0" fillId="0" borderId="8" xfId="0" applyBorder="1"/>
    <xf numFmtId="9" fontId="4" fillId="0" borderId="8" xfId="419" applyFont="1" applyBorder="1"/>
    <xf numFmtId="9" fontId="4" fillId="0" borderId="14" xfId="419" applyFont="1" applyBorder="1"/>
    <xf numFmtId="0" fontId="0" fillId="0" borderId="14" xfId="0" applyBorder="1"/>
    <xf numFmtId="0" fontId="4" fillId="0" borderId="0" xfId="331" applyNumberFormat="1" applyFont="1" applyFill="1" applyBorder="1" applyAlignment="1">
      <alignment horizontal="right"/>
    </xf>
    <xf numFmtId="165" fontId="0" fillId="0" borderId="0" xfId="0" applyNumberFormat="1" applyBorder="1"/>
    <xf numFmtId="0" fontId="4" fillId="0" borderId="0" xfId="331" applyNumberFormat="1" applyFont="1"/>
    <xf numFmtId="0" fontId="0" fillId="0" borderId="0" xfId="0" applyFont="1"/>
    <xf numFmtId="164" fontId="0" fillId="0" borderId="0" xfId="0" applyNumberFormat="1" applyFont="1"/>
    <xf numFmtId="0" fontId="35" fillId="0" borderId="0" xfId="0" applyFont="1" applyAlignment="1"/>
    <xf numFmtId="9" fontId="48" fillId="0" borderId="0" xfId="419" applyFont="1"/>
    <xf numFmtId="44" fontId="0" fillId="0" borderId="0" xfId="0" applyNumberFormat="1"/>
    <xf numFmtId="0" fontId="0" fillId="0" borderId="17" xfId="0" applyBorder="1"/>
    <xf numFmtId="164" fontId="4" fillId="0" borderId="17" xfId="331" applyNumberFormat="1" applyFont="1" applyBorder="1"/>
    <xf numFmtId="0" fontId="35" fillId="0" borderId="17" xfId="0" applyFont="1" applyBorder="1"/>
    <xf numFmtId="164" fontId="35" fillId="0" borderId="17" xfId="0" applyNumberFormat="1" applyFont="1" applyBorder="1"/>
    <xf numFmtId="0" fontId="0" fillId="0" borderId="0" xfId="0" applyAlignment="1">
      <alignment horizontal="left"/>
    </xf>
    <xf numFmtId="0" fontId="0" fillId="0" borderId="0" xfId="0" applyFill="1" applyAlignment="1"/>
    <xf numFmtId="5" fontId="37" fillId="34" borderId="2" xfId="342" applyNumberFormat="1" applyFont="1" applyFill="1" applyBorder="1"/>
    <xf numFmtId="164" fontId="0" fillId="0" borderId="0" xfId="0" applyNumberFormat="1" applyFill="1" applyProtection="1">
      <protection locked="0"/>
    </xf>
    <xf numFmtId="44" fontId="0" fillId="0" borderId="0" xfId="0" applyNumberFormat="1" applyBorder="1"/>
    <xf numFmtId="0" fontId="0" fillId="0" borderId="0" xfId="0" applyFill="1" applyBorder="1" applyAlignment="1"/>
    <xf numFmtId="0" fontId="0" fillId="0" borderId="0" xfId="0" applyNumberFormat="1" applyBorder="1"/>
    <xf numFmtId="167" fontId="36" fillId="36" borderId="7" xfId="342" applyNumberFormat="1" applyFont="1" applyFill="1" applyBorder="1"/>
    <xf numFmtId="167" fontId="49" fillId="0" borderId="7" xfId="331" applyNumberFormat="1" applyFont="1" applyFill="1" applyBorder="1"/>
    <xf numFmtId="167" fontId="49" fillId="36" borderId="7" xfId="331" applyNumberFormat="1" applyFont="1" applyFill="1" applyBorder="1"/>
    <xf numFmtId="167" fontId="45" fillId="34" borderId="2" xfId="331" applyNumberFormat="1" applyFont="1" applyFill="1" applyBorder="1"/>
    <xf numFmtId="167" fontId="36" fillId="36" borderId="7" xfId="342" applyNumberFormat="1" applyFont="1" applyFill="1" applyBorder="1" applyAlignment="1">
      <alignment wrapText="1"/>
    </xf>
    <xf numFmtId="167" fontId="36" fillId="0" borderId="7" xfId="342" applyNumberFormat="1" applyFont="1" applyBorder="1" applyAlignment="1">
      <alignment wrapText="1"/>
    </xf>
    <xf numFmtId="167" fontId="37" fillId="34" borderId="4" xfId="342" applyNumberFormat="1" applyFont="1" applyFill="1" applyBorder="1"/>
    <xf numFmtId="167" fontId="4" fillId="36" borderId="0" xfId="342" applyNumberFormat="1" applyFont="1" applyFill="1" applyBorder="1" applyAlignment="1">
      <alignment wrapText="1"/>
    </xf>
    <xf numFmtId="167" fontId="4" fillId="0" borderId="0" xfId="342" applyNumberFormat="1" applyFont="1" applyBorder="1" applyAlignment="1">
      <alignment wrapText="1"/>
    </xf>
    <xf numFmtId="167" fontId="36" fillId="0" borderId="0" xfId="342" applyNumberFormat="1" applyFont="1" applyBorder="1"/>
    <xf numFmtId="167" fontId="36" fillId="36" borderId="0" xfId="342" applyNumberFormat="1" applyFont="1" applyFill="1" applyBorder="1"/>
    <xf numFmtId="167" fontId="35" fillId="34" borderId="2" xfId="331" applyNumberFormat="1" applyFont="1" applyFill="1" applyBorder="1" applyAlignment="1">
      <alignment horizontal="right" wrapText="1"/>
    </xf>
    <xf numFmtId="167" fontId="4" fillId="0" borderId="0" xfId="331" applyNumberFormat="1" applyFont="1" applyBorder="1"/>
    <xf numFmtId="167" fontId="4" fillId="36" borderId="0" xfId="331" applyNumberFormat="1" applyFont="1" applyFill="1" applyBorder="1"/>
    <xf numFmtId="167" fontId="35" fillId="34" borderId="2" xfId="331" applyNumberFormat="1" applyFont="1" applyFill="1" applyBorder="1"/>
    <xf numFmtId="164" fontId="45" fillId="34" borderId="2" xfId="331" applyNumberFormat="1" applyFont="1" applyFill="1" applyBorder="1" applyAlignment="1">
      <alignment horizontal="right" wrapText="1"/>
    </xf>
    <xf numFmtId="164" fontId="47" fillId="0" borderId="0" xfId="331" applyNumberFormat="1" applyFont="1" applyBorder="1"/>
    <xf numFmtId="167" fontId="4" fillId="0" borderId="7" xfId="342" applyNumberFormat="1" applyFont="1" applyBorder="1" applyAlignment="1">
      <alignment horizontal="right"/>
    </xf>
    <xf numFmtId="167" fontId="4" fillId="36" borderId="7" xfId="342" applyNumberFormat="1" applyFont="1" applyFill="1" applyBorder="1" applyAlignment="1">
      <alignment horizontal="right"/>
    </xf>
    <xf numFmtId="167" fontId="35" fillId="34" borderId="4" xfId="331" applyNumberFormat="1" applyFont="1" applyFill="1" applyBorder="1"/>
    <xf numFmtId="167" fontId="35" fillId="34" borderId="2" xfId="342" applyNumberFormat="1" applyFont="1" applyFill="1" applyBorder="1" applyAlignment="1">
      <alignment horizontal="right" wrapText="1"/>
    </xf>
    <xf numFmtId="167" fontId="4" fillId="0" borderId="0" xfId="342" applyNumberFormat="1" applyFont="1" applyBorder="1" applyAlignment="1">
      <alignment horizontal="right"/>
    </xf>
    <xf numFmtId="167" fontId="4" fillId="36" borderId="0" xfId="342" applyNumberFormat="1" applyFont="1" applyFill="1" applyBorder="1" applyAlignment="1">
      <alignment horizontal="right"/>
    </xf>
    <xf numFmtId="167" fontId="4" fillId="0" borderId="0" xfId="342" applyNumberFormat="1" applyFont="1" applyBorder="1"/>
    <xf numFmtId="167" fontId="4" fillId="36" borderId="0" xfId="342" applyNumberFormat="1" applyFont="1" applyFill="1" applyBorder="1"/>
    <xf numFmtId="164" fontId="47" fillId="0" borderId="0" xfId="331" applyNumberFormat="1" applyFont="1" applyBorder="1" applyAlignment="1">
      <alignment horizontal="right"/>
    </xf>
    <xf numFmtId="164" fontId="47" fillId="36" borderId="0" xfId="331" applyNumberFormat="1" applyFont="1" applyFill="1" applyBorder="1" applyAlignment="1">
      <alignment horizontal="right"/>
    </xf>
    <xf numFmtId="3" fontId="45" fillId="34" borderId="2" xfId="0" applyNumberFormat="1" applyFont="1" applyFill="1" applyBorder="1"/>
    <xf numFmtId="167" fontId="37" fillId="34" borderId="4" xfId="342" applyNumberFormat="1" applyFont="1" applyFill="1" applyBorder="1" applyAlignment="1">
      <alignment horizontal="right"/>
    </xf>
    <xf numFmtId="167" fontId="36" fillId="0" borderId="7" xfId="342" applyNumberFormat="1" applyFont="1" applyBorder="1" applyAlignment="1">
      <alignment horizontal="right"/>
    </xf>
    <xf numFmtId="167" fontId="36" fillId="36" borderId="7" xfId="342" applyNumberFormat="1" applyFont="1" applyFill="1" applyBorder="1" applyAlignment="1">
      <alignment horizontal="right"/>
    </xf>
    <xf numFmtId="3" fontId="5" fillId="0" borderId="0" xfId="368" applyNumberFormat="1" applyBorder="1" applyAlignment="1">
      <alignment wrapText="1"/>
    </xf>
    <xf numFmtId="3" fontId="5" fillId="0" borderId="14" xfId="368" applyNumberFormat="1" applyBorder="1" applyAlignment="1">
      <alignment wrapText="1"/>
    </xf>
    <xf numFmtId="164" fontId="35" fillId="34" borderId="2" xfId="331" applyNumberFormat="1" applyFont="1" applyFill="1" applyBorder="1" applyAlignment="1">
      <alignment horizontal="center" vertical="center"/>
    </xf>
    <xf numFmtId="43" fontId="39" fillId="36" borderId="15" xfId="331" applyFont="1" applyFill="1" applyBorder="1"/>
    <xf numFmtId="5" fontId="45" fillId="34" borderId="2" xfId="342" applyNumberFormat="1" applyFont="1" applyFill="1" applyBorder="1"/>
    <xf numFmtId="168" fontId="45" fillId="34" borderId="2" xfId="342" applyNumberFormat="1" applyFont="1" applyFill="1" applyBorder="1"/>
    <xf numFmtId="0" fontId="0" fillId="0" borderId="16" xfId="0" applyBorder="1" applyAlignment="1">
      <alignment horizontal="left" vertical="center" wrapText="1"/>
    </xf>
    <xf numFmtId="0" fontId="45" fillId="33" borderId="18" xfId="0" applyFont="1" applyFill="1" applyBorder="1"/>
    <xf numFmtId="164" fontId="4" fillId="0" borderId="19" xfId="331" applyNumberFormat="1" applyFont="1" applyFill="1" applyBorder="1" applyAlignment="1">
      <alignment horizontal="left"/>
    </xf>
    <xf numFmtId="164" fontId="4" fillId="0" borderId="20" xfId="331" applyNumberFormat="1" applyFont="1" applyFill="1" applyBorder="1"/>
    <xf numFmtId="0" fontId="0" fillId="0" borderId="18" xfId="0" applyBorder="1" applyAlignment="1">
      <alignment vertical="center"/>
    </xf>
    <xf numFmtId="0" fontId="0" fillId="36" borderId="15" xfId="0" applyFill="1" applyBorder="1" applyAlignment="1">
      <alignment vertical="center"/>
    </xf>
    <xf numFmtId="0" fontId="0" fillId="0" borderId="16" xfId="0" applyBorder="1" applyAlignment="1">
      <alignment vertical="center" wrapText="1"/>
    </xf>
    <xf numFmtId="0" fontId="0" fillId="36" borderId="18" xfId="0" applyFill="1" applyBorder="1" applyAlignment="1">
      <alignment vertical="center"/>
    </xf>
    <xf numFmtId="49" fontId="0" fillId="0" borderId="21" xfId="0" applyNumberFormat="1" applyBorder="1" applyAlignment="1">
      <alignment wrapText="1"/>
    </xf>
    <xf numFmtId="164" fontId="4" fillId="0" borderId="22" xfId="331" applyNumberFormat="1" applyFont="1" applyBorder="1" applyAlignment="1">
      <alignment wrapText="1"/>
    </xf>
    <xf numFmtId="164" fontId="36" fillId="0" borderId="22" xfId="331" applyNumberFormat="1" applyFont="1" applyBorder="1" applyAlignment="1">
      <alignment wrapText="1"/>
    </xf>
    <xf numFmtId="167" fontId="47" fillId="0" borderId="0" xfId="342" applyNumberFormat="1" applyFont="1" applyFill="1" applyBorder="1"/>
    <xf numFmtId="168" fontId="47" fillId="0" borderId="0" xfId="342" applyNumberFormat="1" applyFont="1" applyFill="1" applyBorder="1"/>
    <xf numFmtId="167" fontId="36" fillId="0" borderId="0" xfId="342" applyNumberFormat="1" applyFont="1" applyFill="1" applyBorder="1"/>
    <xf numFmtId="167" fontId="47" fillId="36" borderId="0" xfId="342" applyNumberFormat="1" applyFont="1" applyFill="1" applyBorder="1"/>
    <xf numFmtId="168" fontId="47" fillId="36" borderId="0" xfId="342" applyNumberFormat="1" applyFont="1" applyFill="1" applyBorder="1"/>
    <xf numFmtId="165" fontId="45" fillId="34" borderId="2" xfId="342" applyNumberFormat="1" applyFont="1" applyFill="1" applyBorder="1" applyAlignment="1">
      <alignment horizontal="right" wrapText="1"/>
    </xf>
    <xf numFmtId="49" fontId="45" fillId="34" borderId="2" xfId="0" applyNumberFormat="1" applyFont="1" applyFill="1" applyBorder="1" applyAlignment="1">
      <alignment horizontal="right" wrapText="1"/>
    </xf>
    <xf numFmtId="165" fontId="37" fillId="34" borderId="2" xfId="342" applyNumberFormat="1" applyFont="1" applyFill="1" applyBorder="1" applyAlignment="1">
      <alignment horizontal="right" wrapText="1"/>
    </xf>
    <xf numFmtId="167" fontId="4" fillId="0" borderId="23" xfId="331" applyNumberFormat="1" applyFont="1" applyFill="1" applyBorder="1" applyAlignment="1">
      <alignment horizontal="right"/>
    </xf>
    <xf numFmtId="167" fontId="4" fillId="36" borderId="7" xfId="331" applyNumberFormat="1" applyFont="1" applyFill="1" applyBorder="1" applyAlignment="1">
      <alignment horizontal="right"/>
    </xf>
    <xf numFmtId="167" fontId="4" fillId="0" borderId="7" xfId="331" applyNumberFormat="1" applyFont="1" applyFill="1" applyBorder="1" applyAlignment="1">
      <alignment horizontal="right"/>
    </xf>
    <xf numFmtId="164" fontId="4" fillId="0" borderId="23" xfId="331" applyNumberFormat="1" applyFont="1" applyFill="1" applyBorder="1" applyAlignment="1">
      <alignment horizontal="left"/>
    </xf>
    <xf numFmtId="164" fontId="4" fillId="36" borderId="7" xfId="331" applyNumberFormat="1" applyFont="1" applyFill="1" applyBorder="1" applyAlignment="1">
      <alignment horizontal="left"/>
    </xf>
    <xf numFmtId="164" fontId="4" fillId="0" borderId="7" xfId="331" applyNumberFormat="1" applyFont="1" applyFill="1" applyBorder="1" applyAlignment="1">
      <alignment horizontal="left"/>
    </xf>
    <xf numFmtId="0" fontId="41" fillId="34" borderId="7" xfId="0" applyFont="1" applyFill="1" applyBorder="1" applyAlignment="1">
      <alignment horizontal="center" vertical="center"/>
    </xf>
    <xf numFmtId="164" fontId="45" fillId="34" borderId="24" xfId="0" applyNumberFormat="1" applyFont="1" applyFill="1" applyBorder="1"/>
    <xf numFmtId="164" fontId="45" fillId="34" borderId="25" xfId="0" applyNumberFormat="1" applyFont="1" applyFill="1" applyBorder="1"/>
    <xf numFmtId="167" fontId="41" fillId="34" borderId="13" xfId="0" applyNumberFormat="1" applyFont="1" applyFill="1" applyBorder="1" applyAlignment="1">
      <alignment horizontal="center" vertical="center"/>
    </xf>
    <xf numFmtId="167" fontId="4" fillId="0" borderId="26" xfId="342" applyNumberFormat="1" applyFont="1" applyFill="1" applyBorder="1"/>
    <xf numFmtId="167" fontId="4" fillId="36" borderId="13" xfId="342" applyNumberFormat="1" applyFont="1" applyFill="1" applyBorder="1"/>
    <xf numFmtId="167" fontId="4" fillId="0" borderId="13" xfId="342" applyNumberFormat="1" applyFont="1" applyFill="1" applyBorder="1"/>
    <xf numFmtId="167" fontId="45" fillId="34" borderId="4" xfId="0" applyNumberFormat="1" applyFont="1" applyFill="1" applyBorder="1"/>
    <xf numFmtId="167" fontId="45" fillId="34" borderId="2" xfId="0" applyNumberFormat="1" applyFont="1" applyFill="1" applyBorder="1"/>
    <xf numFmtId="0" fontId="1" fillId="0" borderId="0" xfId="0" applyFont="1"/>
    <xf numFmtId="164" fontId="2" fillId="35" borderId="2" xfId="331" applyNumberFormat="1" applyFont="1" applyFill="1" applyBorder="1" applyAlignment="1">
      <alignment horizontal="right" wrapText="1"/>
    </xf>
    <xf numFmtId="3" fontId="0" fillId="36" borderId="7" xfId="0" applyNumberFormat="1" applyFont="1" applyFill="1" applyBorder="1" applyAlignment="1">
      <alignment horizontal="right"/>
    </xf>
    <xf numFmtId="3" fontId="0" fillId="0" borderId="7" xfId="0" applyNumberFormat="1" applyFont="1" applyFill="1" applyBorder="1" applyAlignment="1">
      <alignment horizontal="right"/>
    </xf>
    <xf numFmtId="164" fontId="2" fillId="35" borderId="4" xfId="331" applyNumberFormat="1" applyFont="1" applyFill="1" applyBorder="1" applyAlignment="1">
      <alignment horizontal="right" wrapText="1"/>
    </xf>
    <xf numFmtId="164" fontId="47" fillId="36" borderId="7" xfId="331" applyNumberFormat="1" applyFont="1" applyFill="1" applyBorder="1" applyAlignment="1">
      <alignment horizontal="right"/>
    </xf>
    <xf numFmtId="164" fontId="47" fillId="0" borderId="7" xfId="331" applyNumberFormat="1" applyFont="1" applyBorder="1" applyAlignment="1">
      <alignment horizontal="right"/>
    </xf>
    <xf numFmtId="164" fontId="45" fillId="34" borderId="4" xfId="331" applyNumberFormat="1" applyFont="1" applyFill="1" applyBorder="1" applyAlignment="1">
      <alignment horizontal="center"/>
    </xf>
    <xf numFmtId="164" fontId="37" fillId="34" borderId="9" xfId="331" applyNumberFormat="1" applyFont="1" applyFill="1" applyBorder="1" applyAlignment="1">
      <alignment horizontal="right"/>
    </xf>
    <xf numFmtId="164" fontId="35" fillId="34" borderId="27" xfId="331" applyNumberFormat="1" applyFont="1" applyFill="1" applyBorder="1" applyAlignment="1">
      <alignment horizontal="center" vertical="center"/>
    </xf>
    <xf numFmtId="167" fontId="47" fillId="0" borderId="0" xfId="331" applyNumberFormat="1" applyFont="1" applyFill="1" applyBorder="1"/>
    <xf numFmtId="164" fontId="49" fillId="0" borderId="0" xfId="331" applyNumberFormat="1" applyFont="1" applyFill="1" applyBorder="1"/>
    <xf numFmtId="167" fontId="47" fillId="36" borderId="0" xfId="331" applyNumberFormat="1" applyFont="1" applyFill="1" applyBorder="1"/>
    <xf numFmtId="164" fontId="49" fillId="36" borderId="0" xfId="331" applyNumberFormat="1" applyFont="1" applyFill="1" applyBorder="1"/>
    <xf numFmtId="167" fontId="37" fillId="34" borderId="4" xfId="331" applyNumberFormat="1" applyFont="1" applyFill="1" applyBorder="1"/>
    <xf numFmtId="0" fontId="40" fillId="34" borderId="18" xfId="0" applyFont="1" applyFill="1" applyBorder="1"/>
    <xf numFmtId="164" fontId="40" fillId="34" borderId="9" xfId="342" applyNumberFormat="1" applyFont="1" applyFill="1" applyBorder="1" applyAlignment="1">
      <alignment horizontal="right"/>
    </xf>
    <xf numFmtId="167" fontId="40" fillId="34" borderId="9" xfId="342" applyNumberFormat="1" applyFont="1" applyFill="1" applyBorder="1" applyAlignment="1">
      <alignment horizontal="right"/>
    </xf>
    <xf numFmtId="164" fontId="37" fillId="34" borderId="28" xfId="342" applyNumberFormat="1" applyFont="1" applyFill="1" applyBorder="1" applyAlignment="1">
      <alignment horizontal="right"/>
    </xf>
    <xf numFmtId="164" fontId="36" fillId="0" borderId="0" xfId="342" applyNumberFormat="1" applyFont="1" applyBorder="1" applyAlignment="1">
      <alignment wrapText="1"/>
    </xf>
    <xf numFmtId="164" fontId="36" fillId="36" borderId="0" xfId="342" applyNumberFormat="1" applyFont="1" applyFill="1" applyBorder="1" applyAlignment="1">
      <alignment wrapText="1"/>
    </xf>
    <xf numFmtId="0" fontId="39" fillId="0" borderId="19" xfId="0" applyFont="1" applyBorder="1" applyAlignment="1">
      <alignment horizontal="left"/>
    </xf>
    <xf numFmtId="164" fontId="4" fillId="0" borderId="29" xfId="342" applyNumberFormat="1" applyFont="1" applyBorder="1" applyAlignment="1">
      <alignment wrapText="1"/>
    </xf>
    <xf numFmtId="167" fontId="4" fillId="0" borderId="29" xfId="342" applyNumberFormat="1" applyFont="1" applyBorder="1" applyAlignment="1">
      <alignment wrapText="1"/>
    </xf>
    <xf numFmtId="164" fontId="36" fillId="0" borderId="29" xfId="342" applyNumberFormat="1" applyFont="1" applyBorder="1" applyAlignment="1">
      <alignment wrapText="1"/>
    </xf>
    <xf numFmtId="167" fontId="36" fillId="0" borderId="23" xfId="342" applyNumberFormat="1" applyFont="1" applyBorder="1" applyAlignment="1">
      <alignment wrapText="1"/>
    </xf>
    <xf numFmtId="167" fontId="45" fillId="34" borderId="2" xfId="331" applyNumberFormat="1" applyFont="1" applyFill="1" applyBorder="1" applyAlignment="1">
      <alignment horizontal="right"/>
    </xf>
    <xf numFmtId="167" fontId="47" fillId="0" borderId="0" xfId="331" applyNumberFormat="1" applyFont="1" applyBorder="1" applyAlignment="1">
      <alignment horizontal="right"/>
    </xf>
    <xf numFmtId="167" fontId="47" fillId="36" borderId="0" xfId="331" applyNumberFormat="1" applyFont="1" applyFill="1" applyBorder="1" applyAlignment="1">
      <alignment horizontal="right"/>
    </xf>
    <xf numFmtId="167" fontId="4" fillId="0" borderId="0" xfId="331" applyNumberFormat="1" applyFont="1" applyBorder="1"/>
    <xf numFmtId="167" fontId="4" fillId="36" borderId="0" xfId="331" applyNumberFormat="1" applyFont="1" applyFill="1" applyBorder="1"/>
    <xf numFmtId="167" fontId="0" fillId="0" borderId="0" xfId="0" applyNumberFormat="1"/>
    <xf numFmtId="165" fontId="45" fillId="34" borderId="2" xfId="342" applyNumberFormat="1" applyFont="1" applyFill="1" applyBorder="1" applyAlignment="1">
      <alignment horizontal="right"/>
    </xf>
    <xf numFmtId="0" fontId="47" fillId="0" borderId="0" xfId="0" applyFont="1" applyAlignment="1">
      <alignment vertical="top" wrapText="1"/>
    </xf>
    <xf numFmtId="168" fontId="0" fillId="0" borderId="0" xfId="0" applyNumberFormat="1"/>
    <xf numFmtId="167" fontId="4" fillId="0" borderId="0" xfId="342" applyNumberFormat="1" applyFont="1" applyBorder="1" applyAlignment="1">
      <alignment horizontal="right" wrapText="1"/>
    </xf>
    <xf numFmtId="167" fontId="4" fillId="36" borderId="0" xfId="342" applyNumberFormat="1" applyFont="1" applyFill="1" applyBorder="1" applyAlignment="1">
      <alignment horizontal="right" wrapText="1"/>
    </xf>
    <xf numFmtId="167" fontId="4" fillId="0" borderId="22" xfId="342" applyNumberFormat="1" applyFont="1" applyBorder="1" applyAlignment="1">
      <alignment horizontal="right" wrapText="1"/>
    </xf>
    <xf numFmtId="167" fontId="36" fillId="0" borderId="22" xfId="342" applyNumberFormat="1" applyFont="1" applyBorder="1"/>
    <xf numFmtId="164" fontId="45" fillId="34" borderId="2" xfId="331" applyNumberFormat="1" applyFont="1" applyFill="1" applyBorder="1" applyAlignment="1">
      <alignment horizontal="center" vertical="center"/>
    </xf>
    <xf numFmtId="167" fontId="4" fillId="0" borderId="0" xfId="331" applyNumberFormat="1" applyFont="1" applyBorder="1" applyAlignment="1">
      <alignment horizontal="right"/>
    </xf>
    <xf numFmtId="167" fontId="4" fillId="0" borderId="30" xfId="331" applyNumberFormat="1" applyFont="1" applyBorder="1" applyAlignment="1">
      <alignment horizontal="right"/>
    </xf>
    <xf numFmtId="167" fontId="4" fillId="36" borderId="0" xfId="331" applyNumberFormat="1" applyFont="1" applyFill="1" applyBorder="1" applyAlignment="1">
      <alignment horizontal="right"/>
    </xf>
    <xf numFmtId="167" fontId="4" fillId="36" borderId="30" xfId="331" applyNumberFormat="1" applyFont="1" applyFill="1" applyBorder="1" applyAlignment="1">
      <alignment horizontal="right"/>
    </xf>
    <xf numFmtId="167" fontId="4" fillId="0" borderId="0" xfId="331" applyNumberFormat="1" applyFont="1" applyFill="1" applyBorder="1" applyAlignment="1">
      <alignment horizontal="right"/>
    </xf>
    <xf numFmtId="167" fontId="47" fillId="0" borderId="0" xfId="331" applyNumberFormat="1" applyFont="1" applyFill="1" applyBorder="1" applyAlignment="1">
      <alignment horizontal="right"/>
    </xf>
    <xf numFmtId="167" fontId="4" fillId="0" borderId="30" xfId="331" applyNumberFormat="1" applyFont="1" applyFill="1" applyBorder="1" applyAlignment="1">
      <alignment horizontal="right"/>
    </xf>
    <xf numFmtId="167" fontId="35" fillId="34" borderId="27" xfId="331" applyNumberFormat="1" applyFont="1" applyFill="1" applyBorder="1" applyAlignment="1">
      <alignment horizontal="right"/>
    </xf>
    <xf numFmtId="164" fontId="4" fillId="0" borderId="3" xfId="331" applyNumberFormat="1" applyFont="1" applyBorder="1" applyAlignment="1">
      <alignment horizontal="left"/>
    </xf>
    <xf numFmtId="49" fontId="0" fillId="0" borderId="0" xfId="0" applyNumberFormat="1" applyBorder="1" applyAlignment="1">
      <alignment wrapText="1"/>
    </xf>
    <xf numFmtId="44" fontId="36" fillId="0" borderId="0" xfId="342" applyFont="1" applyBorder="1" applyAlignment="1">
      <alignment horizontal="right" wrapText="1"/>
    </xf>
    <xf numFmtId="9" fontId="0" fillId="0" borderId="0" xfId="0" applyNumberFormat="1" applyFill="1" applyAlignment="1"/>
    <xf numFmtId="9" fontId="4" fillId="0" borderId="0" xfId="419" applyFont="1" applyFill="1" applyAlignment="1"/>
    <xf numFmtId="167" fontId="41" fillId="39" borderId="1" xfId="0" applyNumberFormat="1" applyFont="1" applyFill="1" applyBorder="1" applyAlignment="1">
      <alignment horizontal="center" vertical="center" textRotation="90" wrapText="1"/>
    </xf>
    <xf numFmtId="167" fontId="0" fillId="36" borderId="1" xfId="0" applyNumberFormat="1" applyFill="1" applyBorder="1" applyAlignment="1">
      <alignment vertical="center" wrapText="1"/>
    </xf>
    <xf numFmtId="0" fontId="0" fillId="0" borderId="0" xfId="0" applyAlignment="1">
      <alignment horizontal="right"/>
    </xf>
    <xf numFmtId="0" fontId="35" fillId="34" borderId="2" xfId="0" applyFont="1" applyFill="1" applyBorder="1" applyAlignment="1">
      <alignment horizontal="center" vertical="center"/>
    </xf>
    <xf numFmtId="0" fontId="5" fillId="0" borderId="16" xfId="368" applyFont="1" applyBorder="1" applyAlignment="1"/>
    <xf numFmtId="0" fontId="0" fillId="34" borderId="0" xfId="0" applyFill="1"/>
    <xf numFmtId="164" fontId="40" fillId="34" borderId="2" xfId="342" applyNumberFormat="1" applyFont="1" applyFill="1" applyBorder="1"/>
    <xf numFmtId="167" fontId="40" fillId="34" borderId="2" xfId="342" applyNumberFormat="1" applyFont="1" applyFill="1" applyBorder="1"/>
    <xf numFmtId="164" fontId="37" fillId="34" borderId="2" xfId="342" applyNumberFormat="1" applyFont="1" applyFill="1" applyBorder="1"/>
    <xf numFmtId="0" fontId="0" fillId="0" borderId="0" xfId="0" applyBorder="1" applyAlignment="1">
      <alignment horizontal="left"/>
    </xf>
    <xf numFmtId="168" fontId="36" fillId="36" borderId="7" xfId="342" applyNumberFormat="1" applyFont="1" applyFill="1" applyBorder="1" applyAlignment="1">
      <alignment horizontal="right" wrapText="1"/>
    </xf>
    <xf numFmtId="168" fontId="36" fillId="0" borderId="31" xfId="342" applyNumberFormat="1" applyFont="1" applyBorder="1" applyAlignment="1">
      <alignment horizontal="right" wrapText="1"/>
    </xf>
    <xf numFmtId="168" fontId="4" fillId="36" borderId="0" xfId="342" applyNumberFormat="1" applyFont="1" applyFill="1" applyBorder="1" applyAlignment="1">
      <alignment wrapText="1"/>
    </xf>
    <xf numFmtId="168" fontId="4" fillId="0" borderId="22" xfId="342" applyNumberFormat="1" applyFont="1" applyBorder="1" applyAlignment="1">
      <alignment wrapText="1"/>
    </xf>
    <xf numFmtId="168" fontId="36" fillId="0" borderId="7" xfId="342" applyNumberFormat="1" applyFont="1" applyFill="1" applyBorder="1"/>
    <xf numFmtId="168" fontId="36" fillId="36" borderId="7" xfId="342" applyNumberFormat="1" applyFont="1" applyFill="1" applyBorder="1"/>
    <xf numFmtId="168" fontId="37" fillId="34" borderId="4" xfId="342" applyNumberFormat="1" applyFont="1" applyFill="1" applyBorder="1"/>
    <xf numFmtId="164" fontId="35" fillId="0" borderId="18" xfId="331" applyNumberFormat="1" applyFont="1" applyFill="1" applyBorder="1" applyAlignment="1">
      <alignment vertical="center"/>
    </xf>
    <xf numFmtId="164" fontId="37" fillId="0" borderId="9" xfId="331" applyNumberFormat="1" applyFont="1" applyFill="1" applyBorder="1" applyAlignment="1">
      <alignment vertical="center"/>
    </xf>
    <xf numFmtId="164" fontId="35" fillId="0" borderId="28" xfId="0" applyNumberFormat="1" applyFont="1" applyBorder="1" applyAlignment="1">
      <alignment vertical="center"/>
    </xf>
    <xf numFmtId="164" fontId="40" fillId="36" borderId="15" xfId="331" applyNumberFormat="1" applyFont="1" applyFill="1" applyBorder="1" applyAlignment="1">
      <alignment vertical="center"/>
    </xf>
    <xf numFmtId="164" fontId="37" fillId="36" borderId="0" xfId="331" applyNumberFormat="1" applyFont="1" applyFill="1" applyBorder="1" applyAlignment="1">
      <alignment vertical="center"/>
    </xf>
    <xf numFmtId="164" fontId="35" fillId="36" borderId="13" xfId="331" applyNumberFormat="1" applyFont="1" applyFill="1" applyBorder="1" applyAlignment="1">
      <alignment vertical="center"/>
    </xf>
    <xf numFmtId="164" fontId="40" fillId="36" borderId="18" xfId="331" applyNumberFormat="1" applyFont="1" applyFill="1" applyBorder="1" applyAlignment="1">
      <alignment vertical="center"/>
    </xf>
    <xf numFmtId="164" fontId="37" fillId="36" borderId="9" xfId="331" applyNumberFormat="1" applyFont="1" applyFill="1" applyBorder="1" applyAlignment="1">
      <alignment vertical="center"/>
    </xf>
    <xf numFmtId="164" fontId="35" fillId="36" borderId="28" xfId="0" applyNumberFormat="1" applyFont="1" applyFill="1" applyBorder="1" applyAlignment="1">
      <alignment vertical="center"/>
    </xf>
    <xf numFmtId="167" fontId="35" fillId="36" borderId="4" xfId="331" applyNumberFormat="1" applyFont="1" applyFill="1" applyBorder="1" applyAlignment="1">
      <alignment vertical="center"/>
    </xf>
    <xf numFmtId="167" fontId="37" fillId="36" borderId="2" xfId="331" applyNumberFormat="1" applyFont="1" applyFill="1" applyBorder="1" applyAlignment="1">
      <alignment vertical="center"/>
    </xf>
    <xf numFmtId="167" fontId="40" fillId="36" borderId="1" xfId="331" applyNumberFormat="1" applyFont="1" applyFill="1" applyBorder="1" applyAlignment="1">
      <alignment vertical="center"/>
    </xf>
    <xf numFmtId="167" fontId="35" fillId="0" borderId="14" xfId="0" applyNumberFormat="1" applyFont="1" applyBorder="1" applyAlignment="1">
      <alignment vertical="center"/>
    </xf>
    <xf numFmtId="167" fontId="40" fillId="0" borderId="16" xfId="331" applyNumberFormat="1" applyFont="1" applyFill="1" applyBorder="1" applyAlignment="1">
      <alignment vertical="center"/>
    </xf>
    <xf numFmtId="167" fontId="37" fillId="0" borderId="8" xfId="331" applyNumberFormat="1" applyFont="1" applyFill="1" applyBorder="1" applyAlignment="1">
      <alignment vertical="center"/>
    </xf>
    <xf numFmtId="167" fontId="35" fillId="0" borderId="14" xfId="342" applyNumberFormat="1" applyFont="1" applyBorder="1" applyAlignment="1">
      <alignment vertical="center"/>
    </xf>
    <xf numFmtId="167" fontId="35" fillId="0" borderId="16" xfId="342" applyNumberFormat="1" applyFont="1" applyBorder="1" applyAlignment="1">
      <alignment vertical="center"/>
    </xf>
    <xf numFmtId="167" fontId="37" fillId="0" borderId="8" xfId="342" applyNumberFormat="1" applyFont="1" applyFill="1" applyBorder="1" applyAlignment="1">
      <alignment vertical="center"/>
    </xf>
    <xf numFmtId="167" fontId="37" fillId="0" borderId="8" xfId="0" applyNumberFormat="1" applyFont="1" applyBorder="1" applyAlignment="1">
      <alignment vertical="center"/>
    </xf>
    <xf numFmtId="167" fontId="35" fillId="0" borderId="16" xfId="0" applyNumberFormat="1" applyFont="1" applyBorder="1" applyAlignment="1">
      <alignment vertical="center"/>
    </xf>
    <xf numFmtId="164" fontId="4" fillId="36" borderId="7" xfId="331" applyNumberFormat="1" applyFont="1" applyFill="1" applyBorder="1" applyAlignment="1">
      <alignment horizontal="right"/>
    </xf>
    <xf numFmtId="164" fontId="49" fillId="36" borderId="7" xfId="331" applyNumberFormat="1" applyFont="1" applyFill="1" applyBorder="1"/>
    <xf numFmtId="0" fontId="35" fillId="34" borderId="4" xfId="0" applyFont="1" applyFill="1" applyBorder="1" applyAlignment="1">
      <alignment horizontal="center" vertical="center"/>
    </xf>
    <xf numFmtId="164" fontId="4" fillId="0" borderId="9" xfId="331" applyNumberFormat="1" applyFont="1" applyBorder="1" applyAlignment="1">
      <alignment horizontal="right"/>
    </xf>
    <xf numFmtId="164" fontId="36" fillId="0" borderId="9" xfId="331" applyNumberFormat="1" applyFont="1" applyBorder="1" applyAlignment="1">
      <alignment horizontal="right"/>
    </xf>
    <xf numFmtId="164" fontId="4" fillId="0" borderId="6" xfId="331" applyNumberFormat="1" applyFont="1" applyBorder="1" applyAlignment="1">
      <alignment horizontal="right"/>
    </xf>
    <xf numFmtId="164" fontId="4" fillId="0" borderId="7" xfId="331" applyNumberFormat="1" applyFont="1" applyBorder="1" applyAlignment="1">
      <alignment horizontal="right"/>
    </xf>
    <xf numFmtId="164" fontId="4" fillId="0" borderId="7" xfId="331" applyNumberFormat="1" applyFont="1" applyFill="1" applyBorder="1" applyAlignment="1">
      <alignment horizontal="right"/>
    </xf>
    <xf numFmtId="0" fontId="0" fillId="0" borderId="10" xfId="0" applyBorder="1" applyAlignment="1">
      <alignment horizontal="left"/>
    </xf>
    <xf numFmtId="164" fontId="4" fillId="0" borderId="8" xfId="331" applyNumberFormat="1" applyFont="1" applyBorder="1" applyAlignment="1">
      <alignment horizontal="right"/>
    </xf>
    <xf numFmtId="164" fontId="36" fillId="0" borderId="8" xfId="331" applyNumberFormat="1" applyFont="1" applyBorder="1" applyAlignment="1">
      <alignment horizontal="right"/>
    </xf>
    <xf numFmtId="164" fontId="4" fillId="0" borderId="11" xfId="331" applyNumberFormat="1" applyFont="1" applyBorder="1" applyAlignment="1">
      <alignment horizontal="right"/>
    </xf>
    <xf numFmtId="0" fontId="39" fillId="0" borderId="5" xfId="0" applyFont="1" applyBorder="1" applyAlignment="1">
      <alignment horizontal="left"/>
    </xf>
    <xf numFmtId="164" fontId="47" fillId="0" borderId="9" xfId="331" applyNumberFormat="1" applyFont="1" applyBorder="1"/>
    <xf numFmtId="167" fontId="4" fillId="0" borderId="9" xfId="331" applyNumberFormat="1" applyFont="1" applyBorder="1"/>
    <xf numFmtId="164" fontId="36" fillId="0" borderId="9" xfId="331" applyNumberFormat="1" applyFont="1" applyBorder="1"/>
    <xf numFmtId="167" fontId="36" fillId="0" borderId="6" xfId="342" applyNumberFormat="1" applyFont="1" applyBorder="1"/>
    <xf numFmtId="167" fontId="36" fillId="0" borderId="7" xfId="342" applyNumberFormat="1" applyFont="1" applyBorder="1"/>
    <xf numFmtId="0" fontId="39" fillId="36" borderId="10" xfId="0" applyFont="1" applyFill="1" applyBorder="1" applyAlignment="1">
      <alignment horizontal="left"/>
    </xf>
    <xf numFmtId="164" fontId="47" fillId="36" borderId="8" xfId="331" applyNumberFormat="1" applyFont="1" applyFill="1" applyBorder="1"/>
    <xf numFmtId="167" fontId="4" fillId="36" borderId="8" xfId="331" applyNumberFormat="1" applyFont="1" applyFill="1" applyBorder="1"/>
    <xf numFmtId="164" fontId="36" fillId="36" borderId="8" xfId="331" applyNumberFormat="1" applyFont="1" applyFill="1" applyBorder="1"/>
    <xf numFmtId="167" fontId="36" fillId="36" borderId="11" xfId="342" applyNumberFormat="1" applyFont="1" applyFill="1" applyBorder="1"/>
    <xf numFmtId="167" fontId="37" fillId="34" borderId="4" xfId="342" applyNumberFormat="1" applyFont="1" applyFill="1" applyBorder="1" applyAlignment="1">
      <alignment horizontal="right" wrapText="1"/>
    </xf>
    <xf numFmtId="167" fontId="0" fillId="0" borderId="0" xfId="0" applyNumberFormat="1" applyBorder="1"/>
    <xf numFmtId="9" fontId="4" fillId="0" borderId="0" xfId="419" applyFont="1" applyFill="1" applyBorder="1"/>
    <xf numFmtId="0" fontId="0" fillId="0" borderId="10" xfId="0" applyFont="1" applyFill="1" applyBorder="1" applyAlignment="1">
      <alignment horizontal="left"/>
    </xf>
    <xf numFmtId="0" fontId="41" fillId="34" borderId="32" xfId="0" applyFont="1" applyFill="1" applyBorder="1" applyAlignment="1">
      <alignment horizontal="center" vertical="center"/>
    </xf>
    <xf numFmtId="164" fontId="4" fillId="0" borderId="33" xfId="331" applyNumberFormat="1" applyFont="1" applyFill="1" applyBorder="1"/>
    <xf numFmtId="164" fontId="4" fillId="0" borderId="13" xfId="331" applyNumberFormat="1" applyFont="1" applyFill="1" applyBorder="1"/>
    <xf numFmtId="164" fontId="4" fillId="36" borderId="13" xfId="331" applyNumberFormat="1" applyFont="1" applyFill="1" applyBorder="1"/>
    <xf numFmtId="49" fontId="35" fillId="34" borderId="2" xfId="0" applyNumberFormat="1" applyFont="1" applyFill="1" applyBorder="1" applyAlignment="1">
      <alignment horizontal="right" wrapText="1"/>
    </xf>
    <xf numFmtId="168" fontId="35" fillId="34" borderId="2" xfId="331" applyNumberFormat="1" applyFont="1" applyFill="1" applyBorder="1" applyAlignment="1">
      <alignment horizontal="right" wrapText="1"/>
    </xf>
    <xf numFmtId="49" fontId="37" fillId="34" borderId="2" xfId="0" applyNumberFormat="1" applyFont="1" applyFill="1" applyBorder="1" applyAlignment="1">
      <alignment horizontal="right" wrapText="1"/>
    </xf>
    <xf numFmtId="164" fontId="2" fillId="34" borderId="4" xfId="331" applyNumberFormat="1" applyFont="1" applyFill="1" applyBorder="1"/>
    <xf numFmtId="10" fontId="4" fillId="0" borderId="0" xfId="419" applyNumberFormat="1" applyFont="1"/>
    <xf numFmtId="164" fontId="4" fillId="0" borderId="0" xfId="419" applyNumberFormat="1" applyFont="1"/>
    <xf numFmtId="0" fontId="42" fillId="34" borderId="0" xfId="0" applyFont="1" applyFill="1" applyAlignment="1"/>
    <xf numFmtId="0" fontId="43" fillId="34" borderId="0" xfId="0" applyFont="1" applyFill="1" applyAlignment="1">
      <alignment vertical="center"/>
    </xf>
    <xf numFmtId="0" fontId="53" fillId="34" borderId="0" xfId="0" applyFont="1" applyFill="1" applyAlignment="1">
      <alignment horizontal="center"/>
    </xf>
    <xf numFmtId="0" fontId="35" fillId="39" borderId="1" xfId="0" applyFont="1" applyFill="1" applyBorder="1" applyAlignment="1">
      <alignment horizontal="center"/>
    </xf>
    <xf numFmtId="0" fontId="35" fillId="39" borderId="2" xfId="0" applyFont="1" applyFill="1" applyBorder="1" applyAlignment="1">
      <alignment horizontal="center"/>
    </xf>
    <xf numFmtId="0" fontId="35" fillId="39" borderId="4" xfId="0" applyFont="1" applyFill="1" applyBorder="1" applyAlignment="1">
      <alignment horizontal="center"/>
    </xf>
    <xf numFmtId="0" fontId="41" fillId="39" borderId="34" xfId="0" applyFont="1" applyFill="1" applyBorder="1" applyAlignment="1">
      <alignment horizontal="center" vertical="center" textRotation="90" wrapText="1"/>
    </xf>
    <xf numFmtId="0" fontId="41" fillId="39" borderId="30" xfId="0" applyFont="1" applyFill="1" applyBorder="1" applyAlignment="1">
      <alignment horizontal="center" vertical="center" textRotation="90" wrapText="1"/>
    </xf>
    <xf numFmtId="0" fontId="41" fillId="39" borderId="35" xfId="0" applyFont="1" applyFill="1" applyBorder="1" applyAlignment="1">
      <alignment horizontal="center" vertical="center" textRotation="90" wrapText="1"/>
    </xf>
    <xf numFmtId="0" fontId="41" fillId="39" borderId="18" xfId="0" applyFont="1" applyFill="1" applyBorder="1" applyAlignment="1">
      <alignment horizontal="center" vertical="center" textRotation="90" wrapText="1"/>
    </xf>
    <xf numFmtId="0" fontId="41" fillId="39" borderId="16" xfId="0" applyFont="1" applyFill="1" applyBorder="1" applyAlignment="1">
      <alignment horizontal="center" vertical="center" textRotation="90" wrapText="1"/>
    </xf>
    <xf numFmtId="0" fontId="35" fillId="39" borderId="1" xfId="0" applyFont="1" applyFill="1" applyBorder="1" applyAlignment="1">
      <alignment horizontal="center" wrapText="1"/>
    </xf>
    <xf numFmtId="0" fontId="35" fillId="39" borderId="2" xfId="0" applyFont="1" applyFill="1" applyBorder="1" applyAlignment="1">
      <alignment horizontal="center" wrapText="1"/>
    </xf>
    <xf numFmtId="0" fontId="35" fillId="39" borderId="4" xfId="0" applyFont="1" applyFill="1" applyBorder="1" applyAlignment="1">
      <alignment horizontal="center" wrapText="1"/>
    </xf>
    <xf numFmtId="0" fontId="47" fillId="0" borderId="0" xfId="0" applyFont="1" applyAlignment="1">
      <alignment horizontal="left" vertical="top" wrapText="1"/>
    </xf>
    <xf numFmtId="164" fontId="45" fillId="39" borderId="1" xfId="331" applyNumberFormat="1" applyFont="1" applyFill="1" applyBorder="1" applyAlignment="1">
      <alignment horizontal="center"/>
    </xf>
    <xf numFmtId="164" fontId="45" fillId="39" borderId="4" xfId="331" applyNumberFormat="1" applyFont="1" applyFill="1" applyBorder="1" applyAlignment="1">
      <alignment horizontal="center"/>
    </xf>
    <xf numFmtId="0" fontId="2" fillId="0" borderId="0" xfId="363" applyFont="1" applyBorder="1" applyAlignment="1">
      <alignment horizontal="center" wrapText="1"/>
    </xf>
    <xf numFmtId="0" fontId="35" fillId="0" borderId="0" xfId="0" applyFont="1" applyBorder="1" applyAlignment="1">
      <alignment horizontal="center"/>
    </xf>
    <xf numFmtId="0" fontId="47" fillId="0" borderId="0" xfId="0" applyFont="1" applyBorder="1" applyAlignment="1">
      <alignment horizontal="center"/>
    </xf>
    <xf numFmtId="0" fontId="0" fillId="0" borderId="0" xfId="0" applyBorder="1" applyAlignment="1">
      <alignment horizontal="left" wrapText="1"/>
    </xf>
    <xf numFmtId="0" fontId="0" fillId="0" borderId="0" xfId="0" applyBorder="1" applyAlignment="1">
      <alignment horizontal="left" vertical="top" wrapText="1"/>
    </xf>
    <xf numFmtId="0" fontId="35" fillId="0" borderId="0" xfId="0" applyFont="1" applyAlignment="1">
      <alignment horizontal="center"/>
    </xf>
    <xf numFmtId="0" fontId="0" fillId="0" borderId="0" xfId="0" applyFill="1" applyBorder="1" applyAlignment="1">
      <alignment horizontal="left" vertical="top" wrapText="1"/>
    </xf>
    <xf numFmtId="0" fontId="0" fillId="0" borderId="0" xfId="0" applyFill="1" applyBorder="1" applyAlignment="1">
      <alignment horizontal="left" wrapText="1"/>
    </xf>
    <xf numFmtId="0" fontId="0" fillId="0" borderId="0" xfId="0" applyAlignment="1">
      <alignment horizontal="left" wrapText="1"/>
    </xf>
    <xf numFmtId="0" fontId="0" fillId="40" borderId="18" xfId="0" applyFill="1" applyBorder="1" applyAlignment="1">
      <alignment horizontal="center"/>
    </xf>
    <xf numFmtId="0" fontId="0" fillId="40" borderId="9" xfId="0" applyFill="1" applyBorder="1" applyAlignment="1">
      <alignment horizontal="center"/>
    </xf>
    <xf numFmtId="0" fontId="0" fillId="40" borderId="28" xfId="0" applyFill="1" applyBorder="1" applyAlignment="1">
      <alignment horizontal="center"/>
    </xf>
  </cellXfs>
  <cellStyles count="427">
    <cellStyle name="20% - Accent1" xfId="1" builtinId="30" customBuiltin="1"/>
    <cellStyle name="20% - Accent1 2" xfId="2"/>
    <cellStyle name="20% - Accent1 2 2" xfId="3"/>
    <cellStyle name="20% - Accent1 2 2 2" xfId="4"/>
    <cellStyle name="20% - Accent1 2 2 2 2" xfId="5"/>
    <cellStyle name="20% - Accent1 2 2 3" xfId="6"/>
    <cellStyle name="20% - Accent1 2 3" xfId="7"/>
    <cellStyle name="20% - Accent1 2 4" xfId="8"/>
    <cellStyle name="20% - Accent1 2 4 2" xfId="9"/>
    <cellStyle name="20% - Accent1 2 5" xfId="10"/>
    <cellStyle name="20% - Accent1 3" xfId="11"/>
    <cellStyle name="20% - Accent1 3 2" xfId="12"/>
    <cellStyle name="20% - Accent1 3 2 2" xfId="13"/>
    <cellStyle name="20% - Accent1 3 2 2 2" xfId="14"/>
    <cellStyle name="20% - Accent1 3 2 3" xfId="15"/>
    <cellStyle name="20% - Accent1 3 3" xfId="16"/>
    <cellStyle name="20% - Accent1 3 3 2" xfId="17"/>
    <cellStyle name="20% - Accent1 3 4" xfId="18"/>
    <cellStyle name="20% - Accent1 4" xfId="19"/>
    <cellStyle name="20% - Accent1 4 2" xfId="20"/>
    <cellStyle name="20% - Accent1 4 2 2" xfId="21"/>
    <cellStyle name="20% - Accent1 4 3" xfId="22"/>
    <cellStyle name="20% - Accent1 5" xfId="23"/>
    <cellStyle name="20% - Accent1 5 2" xfId="24"/>
    <cellStyle name="20% - Accent1 6" xfId="25"/>
    <cellStyle name="20% - Accent2" xfId="26" builtinId="34" customBuiltin="1"/>
    <cellStyle name="20% - Accent2 2" xfId="27"/>
    <cellStyle name="20% - Accent2 2 2" xfId="28"/>
    <cellStyle name="20% - Accent2 2 2 2" xfId="29"/>
    <cellStyle name="20% - Accent2 2 2 2 2" xfId="30"/>
    <cellStyle name="20% - Accent2 2 2 3" xfId="31"/>
    <cellStyle name="20% - Accent2 2 3" xfId="32"/>
    <cellStyle name="20% - Accent2 2 4" xfId="33"/>
    <cellStyle name="20% - Accent2 2 4 2" xfId="34"/>
    <cellStyle name="20% - Accent2 2 5" xfId="35"/>
    <cellStyle name="20% - Accent2 3" xfId="36"/>
    <cellStyle name="20% - Accent2 3 2" xfId="37"/>
    <cellStyle name="20% - Accent2 3 2 2" xfId="38"/>
    <cellStyle name="20% - Accent2 3 2 2 2" xfId="39"/>
    <cellStyle name="20% - Accent2 3 2 3" xfId="40"/>
    <cellStyle name="20% - Accent2 3 3" xfId="41"/>
    <cellStyle name="20% - Accent2 3 3 2" xfId="42"/>
    <cellStyle name="20% - Accent2 3 4" xfId="43"/>
    <cellStyle name="20% - Accent2 4" xfId="44"/>
    <cellStyle name="20% - Accent2 4 2" xfId="45"/>
    <cellStyle name="20% - Accent2 4 2 2" xfId="46"/>
    <cellStyle name="20% - Accent2 4 3" xfId="47"/>
    <cellStyle name="20% - Accent2 5" xfId="48"/>
    <cellStyle name="20% - Accent2 5 2" xfId="49"/>
    <cellStyle name="20% - Accent2 6" xfId="50"/>
    <cellStyle name="20% - Accent3" xfId="51" builtinId="38" customBuiltin="1"/>
    <cellStyle name="20% - Accent3 2" xfId="52"/>
    <cellStyle name="20% - Accent3 2 2" xfId="53"/>
    <cellStyle name="20% - Accent3 2 2 2" xfId="54"/>
    <cellStyle name="20% - Accent3 2 2 2 2" xfId="55"/>
    <cellStyle name="20% - Accent3 2 2 3" xfId="56"/>
    <cellStyle name="20% - Accent3 2 3" xfId="57"/>
    <cellStyle name="20% - Accent3 2 4" xfId="58"/>
    <cellStyle name="20% - Accent3 2 4 2" xfId="59"/>
    <cellStyle name="20% - Accent3 2 5" xfId="60"/>
    <cellStyle name="20% - Accent3 3" xfId="61"/>
    <cellStyle name="20% - Accent3 3 2" xfId="62"/>
    <cellStyle name="20% - Accent3 3 2 2" xfId="63"/>
    <cellStyle name="20% - Accent3 3 2 2 2" xfId="64"/>
    <cellStyle name="20% - Accent3 3 2 3" xfId="65"/>
    <cellStyle name="20% - Accent3 3 3" xfId="66"/>
    <cellStyle name="20% - Accent3 3 3 2" xfId="67"/>
    <cellStyle name="20% - Accent3 3 4" xfId="68"/>
    <cellStyle name="20% - Accent3 4" xfId="69"/>
    <cellStyle name="20% - Accent3 4 2" xfId="70"/>
    <cellStyle name="20% - Accent3 4 2 2" xfId="71"/>
    <cellStyle name="20% - Accent3 4 3" xfId="72"/>
    <cellStyle name="20% - Accent3 5" xfId="73"/>
    <cellStyle name="20% - Accent3 5 2" xfId="74"/>
    <cellStyle name="20% - Accent3 6" xfId="75"/>
    <cellStyle name="20% - Accent4" xfId="76" builtinId="42" customBuiltin="1"/>
    <cellStyle name="20% - Accent4 2" xfId="77"/>
    <cellStyle name="20% - Accent4 2 2" xfId="78"/>
    <cellStyle name="20% - Accent4 2 2 2" xfId="79"/>
    <cellStyle name="20% - Accent4 2 2 2 2" xfId="80"/>
    <cellStyle name="20% - Accent4 2 2 3" xfId="81"/>
    <cellStyle name="20% - Accent4 2 3" xfId="82"/>
    <cellStyle name="20% - Accent4 2 4" xfId="83"/>
    <cellStyle name="20% - Accent4 2 4 2" xfId="84"/>
    <cellStyle name="20% - Accent4 2 5" xfId="85"/>
    <cellStyle name="20% - Accent4 3" xfId="86"/>
    <cellStyle name="20% - Accent4 3 2" xfId="87"/>
    <cellStyle name="20% - Accent4 3 2 2" xfId="88"/>
    <cellStyle name="20% - Accent4 3 2 2 2" xfId="89"/>
    <cellStyle name="20% - Accent4 3 2 3" xfId="90"/>
    <cellStyle name="20% - Accent4 3 3" xfId="91"/>
    <cellStyle name="20% - Accent4 3 3 2" xfId="92"/>
    <cellStyle name="20% - Accent4 3 4" xfId="93"/>
    <cellStyle name="20% - Accent4 4" xfId="94"/>
    <cellStyle name="20% - Accent4 4 2" xfId="95"/>
    <cellStyle name="20% - Accent4 4 2 2" xfId="96"/>
    <cellStyle name="20% - Accent4 4 3" xfId="97"/>
    <cellStyle name="20% - Accent4 5" xfId="98"/>
    <cellStyle name="20% - Accent4 5 2" xfId="99"/>
    <cellStyle name="20% - Accent4 6" xfId="100"/>
    <cellStyle name="20% - Accent5" xfId="101" builtinId="46" customBuiltin="1"/>
    <cellStyle name="20% - Accent5 2" xfId="102"/>
    <cellStyle name="20% - Accent5 2 2" xfId="103"/>
    <cellStyle name="20% - Accent5 2 2 2" xfId="104"/>
    <cellStyle name="20% - Accent5 2 2 2 2" xfId="105"/>
    <cellStyle name="20% - Accent5 2 2 3" xfId="106"/>
    <cellStyle name="20% - Accent5 2 3" xfId="107"/>
    <cellStyle name="20% - Accent5 2 4" xfId="108"/>
    <cellStyle name="20% - Accent5 2 4 2" xfId="109"/>
    <cellStyle name="20% - Accent5 2 5" xfId="110"/>
    <cellStyle name="20% - Accent5 3" xfId="111"/>
    <cellStyle name="20% - Accent5 3 2" xfId="112"/>
    <cellStyle name="20% - Accent5 3 2 2" xfId="113"/>
    <cellStyle name="20% - Accent5 3 2 2 2" xfId="114"/>
    <cellStyle name="20% - Accent5 3 2 3" xfId="115"/>
    <cellStyle name="20% - Accent5 3 3" xfId="116"/>
    <cellStyle name="20% - Accent5 3 3 2" xfId="117"/>
    <cellStyle name="20% - Accent5 3 4" xfId="118"/>
    <cellStyle name="20% - Accent5 4" xfId="119"/>
    <cellStyle name="20% - Accent5 4 2" xfId="120"/>
    <cellStyle name="20% - Accent5 4 2 2" xfId="121"/>
    <cellStyle name="20% - Accent5 4 3" xfId="122"/>
    <cellStyle name="20% - Accent5 5" xfId="123"/>
    <cellStyle name="20% - Accent5 5 2" xfId="124"/>
    <cellStyle name="20% - Accent5 6" xfId="125"/>
    <cellStyle name="20% - Accent6" xfId="126" builtinId="50" customBuiltin="1"/>
    <cellStyle name="20% - Accent6 2" xfId="127"/>
    <cellStyle name="20% - Accent6 2 2" xfId="128"/>
    <cellStyle name="20% - Accent6 2 2 2" xfId="129"/>
    <cellStyle name="20% - Accent6 2 2 2 2" xfId="130"/>
    <cellStyle name="20% - Accent6 2 2 3" xfId="131"/>
    <cellStyle name="20% - Accent6 2 3" xfId="132"/>
    <cellStyle name="20% - Accent6 2 4" xfId="133"/>
    <cellStyle name="20% - Accent6 2 4 2" xfId="134"/>
    <cellStyle name="20% - Accent6 2 5" xfId="135"/>
    <cellStyle name="20% - Accent6 3" xfId="136"/>
    <cellStyle name="20% - Accent6 3 2" xfId="137"/>
    <cellStyle name="20% - Accent6 3 2 2" xfId="138"/>
    <cellStyle name="20% - Accent6 3 2 2 2" xfId="139"/>
    <cellStyle name="20% - Accent6 3 2 3" xfId="140"/>
    <cellStyle name="20% - Accent6 3 3" xfId="141"/>
    <cellStyle name="20% - Accent6 3 3 2" xfId="142"/>
    <cellStyle name="20% - Accent6 3 4" xfId="143"/>
    <cellStyle name="20% - Accent6 4" xfId="144"/>
    <cellStyle name="20% - Accent6 4 2" xfId="145"/>
    <cellStyle name="20% - Accent6 4 2 2" xfId="146"/>
    <cellStyle name="20% - Accent6 4 3" xfId="147"/>
    <cellStyle name="20% - Accent6 5" xfId="148"/>
    <cellStyle name="20% - Accent6 5 2" xfId="149"/>
    <cellStyle name="20% - Accent6 6" xfId="150"/>
    <cellStyle name="40% - Accent1" xfId="151" builtinId="31" customBuiltin="1"/>
    <cellStyle name="40% - Accent1 2" xfId="152"/>
    <cellStyle name="40% - Accent1 2 2" xfId="153"/>
    <cellStyle name="40% - Accent1 2 2 2" xfId="154"/>
    <cellStyle name="40% - Accent1 2 2 2 2" xfId="155"/>
    <cellStyle name="40% - Accent1 2 2 3" xfId="156"/>
    <cellStyle name="40% - Accent1 2 3" xfId="157"/>
    <cellStyle name="40% - Accent1 2 4" xfId="158"/>
    <cellStyle name="40% - Accent1 2 4 2" xfId="159"/>
    <cellStyle name="40% - Accent1 2 5" xfId="160"/>
    <cellStyle name="40% - Accent1 3" xfId="161"/>
    <cellStyle name="40% - Accent1 3 2" xfId="162"/>
    <cellStyle name="40% - Accent1 3 2 2" xfId="163"/>
    <cellStyle name="40% - Accent1 3 2 2 2" xfId="164"/>
    <cellStyle name="40% - Accent1 3 2 3" xfId="165"/>
    <cellStyle name="40% - Accent1 3 3" xfId="166"/>
    <cellStyle name="40% - Accent1 3 3 2" xfId="167"/>
    <cellStyle name="40% - Accent1 3 4" xfId="168"/>
    <cellStyle name="40% - Accent1 4" xfId="169"/>
    <cellStyle name="40% - Accent1 4 2" xfId="170"/>
    <cellStyle name="40% - Accent1 4 2 2" xfId="171"/>
    <cellStyle name="40% - Accent1 4 3" xfId="172"/>
    <cellStyle name="40% - Accent1 5" xfId="173"/>
    <cellStyle name="40% - Accent1 5 2" xfId="174"/>
    <cellStyle name="40% - Accent1 6" xfId="175"/>
    <cellStyle name="40% - Accent2" xfId="176" builtinId="35" customBuiltin="1"/>
    <cellStyle name="40% - Accent2 2" xfId="177"/>
    <cellStyle name="40% - Accent2 2 2" xfId="178"/>
    <cellStyle name="40% - Accent2 2 2 2" xfId="179"/>
    <cellStyle name="40% - Accent2 2 2 2 2" xfId="180"/>
    <cellStyle name="40% - Accent2 2 2 3" xfId="181"/>
    <cellStyle name="40% - Accent2 2 3" xfId="182"/>
    <cellStyle name="40% - Accent2 2 4" xfId="183"/>
    <cellStyle name="40% - Accent2 2 4 2" xfId="184"/>
    <cellStyle name="40% - Accent2 2 5" xfId="185"/>
    <cellStyle name="40% - Accent2 3" xfId="186"/>
    <cellStyle name="40% - Accent2 3 2" xfId="187"/>
    <cellStyle name="40% - Accent2 3 2 2" xfId="188"/>
    <cellStyle name="40% - Accent2 3 2 2 2" xfId="189"/>
    <cellStyle name="40% - Accent2 3 2 3" xfId="190"/>
    <cellStyle name="40% - Accent2 3 3" xfId="191"/>
    <cellStyle name="40% - Accent2 3 3 2" xfId="192"/>
    <cellStyle name="40% - Accent2 3 4" xfId="193"/>
    <cellStyle name="40% - Accent2 4" xfId="194"/>
    <cellStyle name="40% - Accent2 4 2" xfId="195"/>
    <cellStyle name="40% - Accent2 4 2 2" xfId="196"/>
    <cellStyle name="40% - Accent2 4 3" xfId="197"/>
    <cellStyle name="40% - Accent2 5" xfId="198"/>
    <cellStyle name="40% - Accent2 5 2" xfId="199"/>
    <cellStyle name="40% - Accent2 6" xfId="200"/>
    <cellStyle name="40% - Accent3" xfId="201" builtinId="39" customBuiltin="1"/>
    <cellStyle name="40% - Accent3 2" xfId="202"/>
    <cellStyle name="40% - Accent3 2 2" xfId="203"/>
    <cellStyle name="40% - Accent3 2 2 2" xfId="204"/>
    <cellStyle name="40% - Accent3 2 2 2 2" xfId="205"/>
    <cellStyle name="40% - Accent3 2 2 3" xfId="206"/>
    <cellStyle name="40% - Accent3 2 3" xfId="207"/>
    <cellStyle name="40% - Accent3 2 4" xfId="208"/>
    <cellStyle name="40% - Accent3 2 4 2" xfId="209"/>
    <cellStyle name="40% - Accent3 2 5" xfId="210"/>
    <cellStyle name="40% - Accent3 3" xfId="211"/>
    <cellStyle name="40% - Accent3 3 2" xfId="212"/>
    <cellStyle name="40% - Accent3 3 2 2" xfId="213"/>
    <cellStyle name="40% - Accent3 3 2 2 2" xfId="214"/>
    <cellStyle name="40% - Accent3 3 2 3" xfId="215"/>
    <cellStyle name="40% - Accent3 3 3" xfId="216"/>
    <cellStyle name="40% - Accent3 3 3 2" xfId="217"/>
    <cellStyle name="40% - Accent3 3 4" xfId="218"/>
    <cellStyle name="40% - Accent3 4" xfId="219"/>
    <cellStyle name="40% - Accent3 4 2" xfId="220"/>
    <cellStyle name="40% - Accent3 4 2 2" xfId="221"/>
    <cellStyle name="40% - Accent3 4 3" xfId="222"/>
    <cellStyle name="40% - Accent3 5" xfId="223"/>
    <cellStyle name="40% - Accent3 5 2" xfId="224"/>
    <cellStyle name="40% - Accent3 6" xfId="225"/>
    <cellStyle name="40% - Accent4" xfId="226" builtinId="43" customBuiltin="1"/>
    <cellStyle name="40% - Accent4 2" xfId="227"/>
    <cellStyle name="40% - Accent4 2 2" xfId="228"/>
    <cellStyle name="40% - Accent4 2 2 2" xfId="229"/>
    <cellStyle name="40% - Accent4 2 2 2 2" xfId="230"/>
    <cellStyle name="40% - Accent4 2 2 3" xfId="231"/>
    <cellStyle name="40% - Accent4 2 3" xfId="232"/>
    <cellStyle name="40% - Accent4 2 4" xfId="233"/>
    <cellStyle name="40% - Accent4 2 4 2" xfId="234"/>
    <cellStyle name="40% - Accent4 2 5" xfId="235"/>
    <cellStyle name="40% - Accent4 3" xfId="236"/>
    <cellStyle name="40% - Accent4 3 2" xfId="237"/>
    <cellStyle name="40% - Accent4 3 2 2" xfId="238"/>
    <cellStyle name="40% - Accent4 3 2 2 2" xfId="239"/>
    <cellStyle name="40% - Accent4 3 2 3" xfId="240"/>
    <cellStyle name="40% - Accent4 3 3" xfId="241"/>
    <cellStyle name="40% - Accent4 3 3 2" xfId="242"/>
    <cellStyle name="40% - Accent4 3 4" xfId="243"/>
    <cellStyle name="40% - Accent4 4" xfId="244"/>
    <cellStyle name="40% - Accent4 4 2" xfId="245"/>
    <cellStyle name="40% - Accent4 4 2 2" xfId="246"/>
    <cellStyle name="40% - Accent4 4 3" xfId="247"/>
    <cellStyle name="40% - Accent4 5" xfId="248"/>
    <cellStyle name="40% - Accent4 5 2" xfId="249"/>
    <cellStyle name="40% - Accent4 6" xfId="250"/>
    <cellStyle name="40% - Accent5" xfId="251" builtinId="47" customBuiltin="1"/>
    <cellStyle name="40% - Accent5 2" xfId="252"/>
    <cellStyle name="40% - Accent5 2 2" xfId="253"/>
    <cellStyle name="40% - Accent5 2 2 2" xfId="254"/>
    <cellStyle name="40% - Accent5 2 2 2 2" xfId="255"/>
    <cellStyle name="40% - Accent5 2 2 3" xfId="256"/>
    <cellStyle name="40% - Accent5 2 3" xfId="257"/>
    <cellStyle name="40% - Accent5 2 4" xfId="258"/>
    <cellStyle name="40% - Accent5 2 4 2" xfId="259"/>
    <cellStyle name="40% - Accent5 2 5" xfId="260"/>
    <cellStyle name="40% - Accent5 3" xfId="261"/>
    <cellStyle name="40% - Accent5 3 2" xfId="262"/>
    <cellStyle name="40% - Accent5 3 2 2" xfId="263"/>
    <cellStyle name="40% - Accent5 3 2 2 2" xfId="264"/>
    <cellStyle name="40% - Accent5 3 2 3" xfId="265"/>
    <cellStyle name="40% - Accent5 3 3" xfId="266"/>
    <cellStyle name="40% - Accent5 3 3 2" xfId="267"/>
    <cellStyle name="40% - Accent5 3 4" xfId="268"/>
    <cellStyle name="40% - Accent5 4" xfId="269"/>
    <cellStyle name="40% - Accent5 4 2" xfId="270"/>
    <cellStyle name="40% - Accent5 4 2 2" xfId="271"/>
    <cellStyle name="40% - Accent5 4 3" xfId="272"/>
    <cellStyle name="40% - Accent5 5" xfId="273"/>
    <cellStyle name="40% - Accent5 5 2" xfId="274"/>
    <cellStyle name="40% - Accent5 6" xfId="275"/>
    <cellStyle name="40% - Accent6" xfId="276" builtinId="51" customBuiltin="1"/>
    <cellStyle name="40% - Accent6 2" xfId="277"/>
    <cellStyle name="40% - Accent6 2 2" xfId="278"/>
    <cellStyle name="40% - Accent6 2 2 2" xfId="279"/>
    <cellStyle name="40% - Accent6 2 2 2 2" xfId="280"/>
    <cellStyle name="40% - Accent6 2 2 3" xfId="281"/>
    <cellStyle name="40% - Accent6 2 3" xfId="282"/>
    <cellStyle name="40% - Accent6 2 4" xfId="283"/>
    <cellStyle name="40% - Accent6 2 4 2" xfId="284"/>
    <cellStyle name="40% - Accent6 2 5" xfId="285"/>
    <cellStyle name="40% - Accent6 3" xfId="286"/>
    <cellStyle name="40% - Accent6 3 2" xfId="287"/>
    <cellStyle name="40% - Accent6 3 2 2" xfId="288"/>
    <cellStyle name="40% - Accent6 3 2 2 2" xfId="289"/>
    <cellStyle name="40% - Accent6 3 2 3" xfId="290"/>
    <cellStyle name="40% - Accent6 3 3" xfId="291"/>
    <cellStyle name="40% - Accent6 3 3 2" xfId="292"/>
    <cellStyle name="40% - Accent6 3 4" xfId="293"/>
    <cellStyle name="40% - Accent6 4" xfId="294"/>
    <cellStyle name="40% - Accent6 4 2" xfId="295"/>
    <cellStyle name="40% - Accent6 4 2 2" xfId="296"/>
    <cellStyle name="40% - Accent6 4 3" xfId="297"/>
    <cellStyle name="40% - Accent6 5" xfId="298"/>
    <cellStyle name="40% - Accent6 5 2" xfId="299"/>
    <cellStyle name="40% - Accent6 6" xfId="300"/>
    <cellStyle name="60% - Accent1" xfId="301" builtinId="32" customBuiltin="1"/>
    <cellStyle name="60% - Accent1 2" xfId="302"/>
    <cellStyle name="60% - Accent2" xfId="303" builtinId="36" customBuiltin="1"/>
    <cellStyle name="60% - Accent2 2" xfId="304"/>
    <cellStyle name="60% - Accent3" xfId="305" builtinId="40" customBuiltin="1"/>
    <cellStyle name="60% - Accent3 2" xfId="306"/>
    <cellStyle name="60% - Accent4" xfId="307" builtinId="44" customBuiltin="1"/>
    <cellStyle name="60% - Accent4 2" xfId="308"/>
    <cellStyle name="60% - Accent5" xfId="309" builtinId="48" customBuiltin="1"/>
    <cellStyle name="60% - Accent5 2" xfId="310"/>
    <cellStyle name="60% - Accent6" xfId="311" builtinId="52" customBuiltin="1"/>
    <cellStyle name="60% - Accent6 2" xfId="312"/>
    <cellStyle name="Accent1" xfId="313" builtinId="29" customBuiltin="1"/>
    <cellStyle name="Accent1 2" xfId="314"/>
    <cellStyle name="Accent2" xfId="315" builtinId="33" customBuiltin="1"/>
    <cellStyle name="Accent2 2" xfId="316"/>
    <cellStyle name="Accent3" xfId="317" builtinId="37" customBuiltin="1"/>
    <cellStyle name="Accent3 2" xfId="318"/>
    <cellStyle name="Accent4" xfId="319" builtinId="41" customBuiltin="1"/>
    <cellStyle name="Accent4 2" xfId="320"/>
    <cellStyle name="Accent5" xfId="321" builtinId="45" customBuiltin="1"/>
    <cellStyle name="Accent5 2" xfId="322"/>
    <cellStyle name="Accent6" xfId="323" builtinId="49" customBuiltin="1"/>
    <cellStyle name="Accent6 2" xfId="324"/>
    <cellStyle name="Bad" xfId="325" builtinId="27" customBuiltin="1"/>
    <cellStyle name="Bad 2" xfId="326"/>
    <cellStyle name="Calculation" xfId="327" builtinId="22" customBuiltin="1"/>
    <cellStyle name="Calculation 2" xfId="328"/>
    <cellStyle name="Check Cell" xfId="329" builtinId="23" customBuiltin="1"/>
    <cellStyle name="Check Cell 2" xfId="330"/>
    <cellStyle name="Comma" xfId="331" builtinId="3"/>
    <cellStyle name="Comma 2" xfId="332"/>
    <cellStyle name="Comma 2 2" xfId="333"/>
    <cellStyle name="Comma 2 2 2" xfId="334"/>
    <cellStyle name="Comma 2 2 2 2" xfId="335"/>
    <cellStyle name="Comma 2 2 3" xfId="336"/>
    <cellStyle name="Comma 2 3" xfId="337"/>
    <cellStyle name="Comma 2 4" xfId="338"/>
    <cellStyle name="Comma 2 4 2" xfId="339"/>
    <cellStyle name="Comma 2 5" xfId="340"/>
    <cellStyle name="Comma 3" xfId="341"/>
    <cellStyle name="Currency" xfId="342" builtinId="4"/>
    <cellStyle name="Currency 2" xfId="343"/>
    <cellStyle name="Currency 3" xfId="344"/>
    <cellStyle name="Explanatory Text" xfId="345" builtinId="53" customBuiltin="1"/>
    <cellStyle name="Explanatory Text 2" xfId="346"/>
    <cellStyle name="Good" xfId="347" builtinId="26" customBuiltin="1"/>
    <cellStyle name="Good 2" xfId="348"/>
    <cellStyle name="Heading 1" xfId="349" builtinId="16" customBuiltin="1"/>
    <cellStyle name="Heading 1 2" xfId="350"/>
    <cellStyle name="Heading 2" xfId="351" builtinId="17" customBuiltin="1"/>
    <cellStyle name="Heading 2 2" xfId="352"/>
    <cellStyle name="Heading 3" xfId="353" builtinId="18" customBuiltin="1"/>
    <cellStyle name="Heading 3 2" xfId="354"/>
    <cellStyle name="Heading 4" xfId="355" builtinId="19" customBuiltin="1"/>
    <cellStyle name="Heading 4 2" xfId="356"/>
    <cellStyle name="Input" xfId="357" builtinId="20" customBuiltin="1"/>
    <cellStyle name="Input 2" xfId="358"/>
    <cellStyle name="Linked Cell" xfId="359" builtinId="24" customBuiltin="1"/>
    <cellStyle name="Linked Cell 2" xfId="360"/>
    <cellStyle name="Neutral" xfId="361" builtinId="28" customBuiltin="1"/>
    <cellStyle name="Neutral 2" xfId="362"/>
    <cellStyle name="Normal" xfId="0" builtinId="0"/>
    <cellStyle name="Normal 2" xfId="363"/>
    <cellStyle name="Normal 3" xfId="364"/>
    <cellStyle name="Normal 4" xfId="365"/>
    <cellStyle name="Normal 4 2" xfId="366"/>
    <cellStyle name="Normal 4 2 2" xfId="367"/>
    <cellStyle name="Normal 4 2 2 2" xfId="368"/>
    <cellStyle name="Normal 4 2 3" xfId="369"/>
    <cellStyle name="Normal 4 3" xfId="370"/>
    <cellStyle name="Normal 4 3 2" xfId="371"/>
    <cellStyle name="Normal 4 4" xfId="372"/>
    <cellStyle name="Normal 5" xfId="373"/>
    <cellStyle name="Normal 5 2" xfId="374"/>
    <cellStyle name="Normal 5 2 2" xfId="375"/>
    <cellStyle name="Normal 5 2 2 2" xfId="376"/>
    <cellStyle name="Normal 5 2 3" xfId="377"/>
    <cellStyle name="Normal 5 3" xfId="378"/>
    <cellStyle name="Normal 5 3 2" xfId="379"/>
    <cellStyle name="Normal 5 4" xfId="380"/>
    <cellStyle name="Normal 6" xfId="381"/>
    <cellStyle name="Normal 6 2" xfId="382"/>
    <cellStyle name="Normal 6 2 2" xfId="383"/>
    <cellStyle name="Normal 6 2 2 2" xfId="384"/>
    <cellStyle name="Normal 6 2 3" xfId="385"/>
    <cellStyle name="Normal 6 3" xfId="386"/>
    <cellStyle name="Normal 6 3 2" xfId="387"/>
    <cellStyle name="Normal 6 4" xfId="388"/>
    <cellStyle name="Normal 7" xfId="389"/>
    <cellStyle name="Normal 8" xfId="390"/>
    <cellStyle name="Normal 9" xfId="391"/>
    <cellStyle name="Note 2" xfId="392"/>
    <cellStyle name="Note 2 2" xfId="393"/>
    <cellStyle name="Note 2 2 2" xfId="394"/>
    <cellStyle name="Note 2 2 2 2" xfId="395"/>
    <cellStyle name="Note 2 2 3" xfId="396"/>
    <cellStyle name="Note 2 3" xfId="397"/>
    <cellStyle name="Note 2 4" xfId="398"/>
    <cellStyle name="Note 2 4 2" xfId="399"/>
    <cellStyle name="Note 2 5" xfId="400"/>
    <cellStyle name="Note 3" xfId="401"/>
    <cellStyle name="Note 3 2" xfId="402"/>
    <cellStyle name="Note 3 2 2" xfId="403"/>
    <cellStyle name="Note 3 2 2 2" xfId="404"/>
    <cellStyle name="Note 3 2 3" xfId="405"/>
    <cellStyle name="Note 3 3" xfId="406"/>
    <cellStyle name="Note 3 3 2" xfId="407"/>
    <cellStyle name="Note 3 4" xfId="408"/>
    <cellStyle name="Note 4" xfId="409"/>
    <cellStyle name="Note 4 2" xfId="410"/>
    <cellStyle name="Note 4 2 2" xfId="411"/>
    <cellStyle name="Note 4 2 2 2" xfId="412"/>
    <cellStyle name="Note 4 2 3" xfId="413"/>
    <cellStyle name="Note 4 3" xfId="414"/>
    <cellStyle name="Note 4 3 2" xfId="415"/>
    <cellStyle name="Note 4 4" xfId="416"/>
    <cellStyle name="Output" xfId="417" builtinId="21" customBuiltin="1"/>
    <cellStyle name="Output 2" xfId="418"/>
    <cellStyle name="Percent" xfId="419" builtinId="5"/>
    <cellStyle name="Percent 2" xfId="420"/>
    <cellStyle name="Percent 3" xfId="421"/>
    <cellStyle name="Title" xfId="422" builtinId="15" customBuiltin="1"/>
    <cellStyle name="Total" xfId="423" builtinId="25" customBuiltin="1"/>
    <cellStyle name="Total 2" xfId="424"/>
    <cellStyle name="Warning Text" xfId="425" builtinId="11" customBuiltin="1"/>
    <cellStyle name="Warning Text 2" xfId="42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Building Use</a:t>
            </a:r>
            <a:r>
              <a:rPr lang="en-US" baseline="0"/>
              <a:t> </a:t>
            </a:r>
          </a:p>
          <a:p>
            <a:pPr>
              <a:defRPr/>
            </a:pPr>
            <a:r>
              <a:rPr lang="en-US" sz="1400"/>
              <a:t>Gross Square</a:t>
            </a:r>
            <a:r>
              <a:rPr lang="en-US" sz="1400" baseline="0"/>
              <a:t> Feet</a:t>
            </a:r>
            <a:endParaRPr lang="en-US" sz="1400"/>
          </a:p>
        </c:rich>
      </c:tx>
      <c:layout/>
    </c:title>
    <c:plotArea>
      <c:layout>
        <c:manualLayout>
          <c:layoutTarget val="inner"/>
          <c:xMode val="edge"/>
          <c:yMode val="edge"/>
          <c:x val="0.32809568005234674"/>
          <c:y val="0.21609335418438652"/>
          <c:w val="0.40743241580195932"/>
          <c:h val="0.68425946756655465"/>
        </c:manualLayout>
      </c:layout>
      <c:pieChart>
        <c:varyColors val="1"/>
        <c:ser>
          <c:idx val="0"/>
          <c:order val="0"/>
          <c:dPt>
            <c:idx val="0"/>
            <c:spPr>
              <a:solidFill>
                <a:srgbClr val="708B39"/>
              </a:solidFill>
            </c:spPr>
          </c:dPt>
          <c:dPt>
            <c:idx val="1"/>
          </c:dPt>
          <c:dPt>
            <c:idx val="2"/>
            <c:spPr>
              <a:solidFill>
                <a:schemeClr val="tx2">
                  <a:lumMod val="60000"/>
                  <a:lumOff val="40000"/>
                </a:schemeClr>
              </a:solidFill>
            </c:spPr>
          </c:dPt>
          <c:dPt>
            <c:idx val="3"/>
          </c:dPt>
          <c:dPt>
            <c:idx val="4"/>
          </c:dPt>
          <c:dPt>
            <c:idx val="5"/>
          </c:dPt>
          <c:dPt>
            <c:idx val="6"/>
          </c:dPt>
          <c:dPt>
            <c:idx val="7"/>
            <c:spPr>
              <a:solidFill>
                <a:prstClr val="black">
                  <a:lumMod val="65000"/>
                  <a:lumOff val="35000"/>
                </a:prstClr>
              </a:solidFill>
            </c:spPr>
          </c:dPt>
          <c:dPt>
            <c:idx val="8"/>
            <c:spPr>
              <a:solidFill>
                <a:schemeClr val="accent2">
                  <a:lumMod val="60000"/>
                  <a:lumOff val="40000"/>
                </a:schemeClr>
              </a:solidFill>
            </c:spPr>
          </c:dPt>
          <c:dLbls>
            <c:dLbl>
              <c:idx val="3"/>
              <c:layout>
                <c:manualLayout>
                  <c:x val="-0.32485088926261485"/>
                  <c:y val="-2.94971406719857E-3"/>
                </c:manualLayout>
              </c:layout>
              <c:tx>
                <c:rich>
                  <a:bodyPr/>
                  <a:lstStyle/>
                  <a:p>
                    <a:pPr>
                      <a:defRPr/>
                    </a:pPr>
                    <a:r>
                      <a:rPr lang="en-US" sz="800"/>
                      <a:t>Dormitories/Barracks
9%</a:t>
                    </a:r>
                  </a:p>
                </c:rich>
              </c:tx>
              <c:spPr/>
              <c:dLblPos val="bestFit"/>
            </c:dLbl>
            <c:dLbl>
              <c:idx val="4"/>
              <c:layout>
                <c:manualLayout>
                  <c:x val="7.6496863136567159E-2"/>
                  <c:y val="-0.13360988413033797"/>
                </c:manualLayout>
              </c:layout>
              <c:spPr/>
              <c:txPr>
                <a:bodyPr/>
                <a:lstStyle/>
                <a:p>
                  <a:pPr>
                    <a:defRPr/>
                  </a:pPr>
                  <a:endParaRPr lang="en-US"/>
                </a:p>
              </c:txPr>
              <c:dLblPos val="bestFit"/>
              <c:showCatName val="1"/>
              <c:showPercent val="1"/>
            </c:dLbl>
            <c:dLbl>
              <c:idx val="5"/>
              <c:layout>
                <c:manualLayout>
                  <c:x val="-0.18164359315546799"/>
                  <c:y val="-0.13578534390518271"/>
                </c:manualLayout>
              </c:layout>
              <c:spPr/>
              <c:txPr>
                <a:bodyPr/>
                <a:lstStyle/>
                <a:p>
                  <a:pPr>
                    <a:defRPr/>
                  </a:pPr>
                  <a:endParaRPr lang="en-US"/>
                </a:p>
              </c:txPr>
              <c:dLblPos val="bestFit"/>
              <c:showCatName val="1"/>
              <c:showPercent val="1"/>
            </c:dLbl>
            <c:dLbl>
              <c:idx val="7"/>
              <c:layout>
                <c:manualLayout>
                  <c:x val="-4.4591750342133134E-2"/>
                  <c:y val="-0.15709548501559387"/>
                </c:manualLayout>
              </c:layout>
              <c:spPr/>
              <c:txPr>
                <a:bodyPr/>
                <a:lstStyle/>
                <a:p>
                  <a:pPr>
                    <a:defRPr/>
                  </a:pPr>
                  <a:endParaRPr lang="en-US"/>
                </a:p>
              </c:txPr>
              <c:dLblPos val="bestFit"/>
              <c:showCatName val="1"/>
              <c:showPercent val="1"/>
            </c:dLbl>
            <c:showCatName val="1"/>
            <c:showPercent val="1"/>
            <c:showLeaderLines val="1"/>
          </c:dLbls>
          <c:cat>
            <c:strRef>
              <c:f>'Back-End'!$A$22:$A$30</c:f>
              <c:strCache>
                <c:ptCount val="9"/>
                <c:pt idx="0">
                  <c:v>Office</c:v>
                </c:pt>
                <c:pt idx="1">
                  <c:v>Service</c:v>
                </c:pt>
                <c:pt idx="2">
                  <c:v>All Other****</c:v>
                </c:pt>
                <c:pt idx="3">
                  <c:v>Dormitories/Barracks</c:v>
                </c:pt>
                <c:pt idx="4">
                  <c:v>School</c:v>
                </c:pt>
                <c:pt idx="5">
                  <c:v>Other Institutional Uses</c:v>
                </c:pt>
                <c:pt idx="6">
                  <c:v>Laboratories</c:v>
                </c:pt>
                <c:pt idx="7">
                  <c:v>Warehouses</c:v>
                </c:pt>
                <c:pt idx="8">
                  <c:v>All Remaining Uses</c:v>
                </c:pt>
              </c:strCache>
            </c:strRef>
          </c:cat>
          <c:val>
            <c:numRef>
              <c:f>'Back-End'!$B$22:$B$30</c:f>
              <c:numCache>
                <c:formatCode>_(* #,##0_);_(* \(#,##0\);_(* "-"??_);_(@_)</c:formatCode>
                <c:ptCount val="9"/>
                <c:pt idx="0">
                  <c:v>797587246.11000001</c:v>
                </c:pt>
                <c:pt idx="1">
                  <c:v>451191989.79799998</c:v>
                </c:pt>
                <c:pt idx="2">
                  <c:v>293053483.18599999</c:v>
                </c:pt>
                <c:pt idx="3">
                  <c:v>284711238.59600002</c:v>
                </c:pt>
                <c:pt idx="4">
                  <c:v>269669530.58600003</c:v>
                </c:pt>
                <c:pt idx="5">
                  <c:v>228353921.97900003</c:v>
                </c:pt>
                <c:pt idx="6">
                  <c:v>176900794.595</c:v>
                </c:pt>
                <c:pt idx="7">
                  <c:v>185101242.595</c:v>
                </c:pt>
                <c:pt idx="8">
                  <c:v>615157638.97400093</c:v>
                </c:pt>
              </c:numCache>
            </c:numRef>
          </c:val>
        </c:ser>
        <c:firstSliceAng val="0"/>
      </c:pieChart>
      <c:spPr>
        <a:noFill/>
        <a:ln w="25400">
          <a:noFill/>
        </a:ln>
      </c:spPr>
    </c:plotArea>
    <c:plotVisOnly val="1"/>
    <c:dispBlanksAs val="zero"/>
  </c:chart>
  <c:printSettings>
    <c:headerFooter/>
    <c:pageMargins b="0.75000000000000355" l="0.70000000000000062" r="0.70000000000000062" t="0.750000000000003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Total</a:t>
            </a:r>
            <a:r>
              <a:rPr lang="en-US" baseline="0"/>
              <a:t> GSF Warehouses </a:t>
            </a:r>
            <a:endParaRPr lang="en-US"/>
          </a:p>
        </c:rich>
      </c:tx>
    </c:title>
    <c:plotArea>
      <c:layout/>
      <c:barChart>
        <c:barDir val="col"/>
        <c:grouping val="stacked"/>
        <c:ser>
          <c:idx val="0"/>
          <c:order val="0"/>
          <c:tx>
            <c:strRef>
              <c:f>'Back-End'!$K$13</c:f>
              <c:strCache>
                <c:ptCount val="1"/>
                <c:pt idx="0">
                  <c:v>Civilian</c:v>
                </c:pt>
              </c:strCache>
            </c:strRef>
          </c:tx>
          <c:spPr>
            <a:solidFill>
              <a:srgbClr val="002060"/>
            </a:solidFill>
          </c:spPr>
          <c:dLbls>
            <c:txPr>
              <a:bodyPr/>
              <a:lstStyle/>
              <a:p>
                <a:pPr>
                  <a:defRPr>
                    <a:solidFill>
                      <a:schemeClr val="bg1"/>
                    </a:solidFill>
                  </a:defRPr>
                </a:pPr>
                <a:endParaRPr lang="en-US"/>
              </a:p>
            </c:txPr>
            <c:showVal val="1"/>
          </c:dLbls>
          <c:cat>
            <c:strRef>
              <c:f>'Back-End'!$L$12:$P$12</c:f>
              <c:strCache>
                <c:ptCount val="2"/>
                <c:pt idx="0">
                  <c:v>FY 2011</c:v>
                </c:pt>
                <c:pt idx="1">
                  <c:v>FY 2012</c:v>
                </c:pt>
              </c:strCache>
            </c:strRef>
          </c:cat>
          <c:val>
            <c:numRef>
              <c:f>'Back-End'!$L$13:$M$13</c:f>
              <c:numCache>
                <c:formatCode>_(* #,##0_);_(* \(#,##0\);_(* "-"??_);_(@_)</c:formatCode>
                <c:ptCount val="2"/>
                <c:pt idx="0">
                  <c:v>86885723.320000052</c:v>
                </c:pt>
                <c:pt idx="1">
                  <c:v>106415947.83499999</c:v>
                </c:pt>
              </c:numCache>
            </c:numRef>
          </c:val>
        </c:ser>
        <c:ser>
          <c:idx val="1"/>
          <c:order val="1"/>
          <c:tx>
            <c:strRef>
              <c:f>'Back-End'!$K$14</c:f>
              <c:strCache>
                <c:ptCount val="1"/>
                <c:pt idx="0">
                  <c:v>Defense</c:v>
                </c:pt>
              </c:strCache>
            </c:strRef>
          </c:tx>
          <c:spPr>
            <a:solidFill>
              <a:srgbClr val="EEECE1">
                <a:lumMod val="50000"/>
              </a:srgbClr>
            </a:solidFill>
          </c:spPr>
          <c:dLbls>
            <c:showVal val="1"/>
          </c:dLbls>
          <c:cat>
            <c:strRef>
              <c:f>'Back-End'!$L$12:$P$12</c:f>
              <c:strCache>
                <c:ptCount val="2"/>
                <c:pt idx="0">
                  <c:v>FY 2011</c:v>
                </c:pt>
                <c:pt idx="1">
                  <c:v>FY 2012</c:v>
                </c:pt>
              </c:strCache>
            </c:strRef>
          </c:cat>
          <c:val>
            <c:numRef>
              <c:f>'Back-End'!$L$14:$M$14</c:f>
              <c:numCache>
                <c:formatCode>_(* #,##0_);_(* \(#,##0\);_(* "-"??_);_(@_)</c:formatCode>
                <c:ptCount val="2"/>
                <c:pt idx="0">
                  <c:v>251960903.92999995</c:v>
                </c:pt>
                <c:pt idx="1">
                  <c:v>78685294.760000005</c:v>
                </c:pt>
              </c:numCache>
            </c:numRef>
          </c:val>
        </c:ser>
        <c:overlap val="100"/>
        <c:axId val="105895424"/>
        <c:axId val="105896960"/>
      </c:barChart>
      <c:catAx>
        <c:axId val="105895424"/>
        <c:scaling>
          <c:orientation val="minMax"/>
        </c:scaling>
        <c:axPos val="b"/>
        <c:numFmt formatCode="General" sourceLinked="1"/>
        <c:majorTickMark val="none"/>
        <c:tickLblPos val="nextTo"/>
        <c:crossAx val="105896960"/>
        <c:crosses val="autoZero"/>
        <c:auto val="1"/>
        <c:lblAlgn val="ctr"/>
        <c:lblOffset val="100"/>
      </c:catAx>
      <c:valAx>
        <c:axId val="105896960"/>
        <c:scaling>
          <c:orientation val="minMax"/>
        </c:scaling>
        <c:axPos val="l"/>
        <c:majorGridlines/>
        <c:numFmt formatCode="_(* #,##0_);_(* \(#,##0\);_(* &quot;-&quot;??_);_(@_)" sourceLinked="1"/>
        <c:majorTickMark val="none"/>
        <c:tickLblPos val="nextTo"/>
        <c:spPr>
          <a:ln w="9525">
            <a:noFill/>
          </a:ln>
        </c:spPr>
        <c:crossAx val="105895424"/>
        <c:crosses val="autoZero"/>
        <c:crossBetween val="between"/>
      </c:valAx>
    </c:plotArea>
    <c:legend>
      <c:legendPos val="b"/>
      <c:layout>
        <c:manualLayout>
          <c:xMode val="edge"/>
          <c:yMode val="edge"/>
          <c:x val="0.3726239200480484"/>
          <c:y val="0.91687770200047969"/>
          <c:w val="0.25665423064533949"/>
          <c:h val="6.0453474857174484E-2"/>
        </c:manualLayout>
      </c:layout>
    </c:legend>
    <c:plotVisOnly val="1"/>
    <c:dispBlanksAs val="gap"/>
  </c:chart>
  <c:printSettings>
    <c:headerFooter/>
    <c:pageMargins b="0.75000000000000411" l="0.70000000000000062" r="0.70000000000000062" t="0.750000000000004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Agencies</a:t>
            </a:r>
          </a:p>
          <a:p>
            <a:pPr>
              <a:defRPr/>
            </a:pPr>
            <a:r>
              <a:rPr lang="en-US" sz="1600"/>
              <a:t>by</a:t>
            </a:r>
            <a:r>
              <a:rPr lang="en-US" sz="1600" baseline="0"/>
              <a:t> Gross Square Feet</a:t>
            </a:r>
            <a:endParaRPr lang="en-US" sz="1600"/>
          </a:p>
        </c:rich>
      </c:tx>
    </c:title>
    <c:plotArea>
      <c:layout/>
      <c:pieChart>
        <c:varyColors val="1"/>
        <c:ser>
          <c:idx val="0"/>
          <c:order val="0"/>
          <c:dPt>
            <c:idx val="0"/>
          </c:dPt>
          <c:dPt>
            <c:idx val="1"/>
          </c:dPt>
          <c:dPt>
            <c:idx val="2"/>
          </c:dPt>
          <c:dPt>
            <c:idx val="3"/>
          </c:dPt>
          <c:dPt>
            <c:idx val="4"/>
          </c:dPt>
          <c:dPt>
            <c:idx val="5"/>
          </c:dPt>
          <c:dLbls>
            <c:showCatName val="1"/>
            <c:showPercent val="1"/>
            <c:showLeaderLines val="1"/>
          </c:dLbls>
          <c:cat>
            <c:strRef>
              <c:f>Sheet2!$J$29:$J$34</c:f>
              <c:strCache>
                <c:ptCount val="6"/>
                <c:pt idx="0">
                  <c:v>Army</c:v>
                </c:pt>
                <c:pt idx="1">
                  <c:v>Air Force</c:v>
                </c:pt>
                <c:pt idx="2">
                  <c:v>Navy</c:v>
                </c:pt>
                <c:pt idx="3">
                  <c:v>General Services Administration</c:v>
                </c:pt>
                <c:pt idx="4">
                  <c:v>Veterans Affairs</c:v>
                </c:pt>
                <c:pt idx="5">
                  <c:v>Other CFO Act Agencies</c:v>
                </c:pt>
              </c:strCache>
            </c:strRef>
          </c:cat>
          <c:val>
            <c:numRef>
              <c:f>Sheet2!$K$29:$K$34</c:f>
              <c:numCache>
                <c:formatCode>_(* #,##0_);_(* \(#,##0\);_(* "-"??_);_(@_)</c:formatCode>
                <c:ptCount val="6"/>
                <c:pt idx="0">
                  <c:v>905026265.73099995</c:v>
                </c:pt>
                <c:pt idx="1">
                  <c:v>594285849</c:v>
                </c:pt>
                <c:pt idx="2">
                  <c:v>547776682.32000005</c:v>
                </c:pt>
                <c:pt idx="3">
                  <c:v>422832285.22000003</c:v>
                </c:pt>
                <c:pt idx="4">
                  <c:v>164156963</c:v>
                </c:pt>
                <c:pt idx="5">
                  <c:v>667649041.14800024</c:v>
                </c:pt>
              </c:numCache>
            </c:numRef>
          </c:val>
        </c:ser>
        <c:firstSliceAng val="0"/>
      </c:pieChart>
      <c:spPr>
        <a:noFill/>
        <a:ln w="25400">
          <a:noFill/>
        </a:ln>
      </c:spPr>
    </c:plotArea>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Percent</a:t>
            </a:r>
            <a:r>
              <a:rPr lang="en-US" baseline="0"/>
              <a:t> Space Utilization</a:t>
            </a:r>
          </a:p>
          <a:p>
            <a:pPr>
              <a:defRPr/>
            </a:pPr>
            <a:r>
              <a:rPr lang="en-US" sz="1400"/>
              <a:t>Buildings</a:t>
            </a:r>
          </a:p>
        </c:rich>
      </c:tx>
    </c:title>
    <c:plotArea>
      <c:layout>
        <c:manualLayout>
          <c:layoutTarget val="inner"/>
          <c:xMode val="edge"/>
          <c:yMode val="edge"/>
          <c:x val="5.5053805774278215E-2"/>
          <c:y val="0.15990303295421646"/>
          <c:w val="0.6651992563429675"/>
          <c:h val="0.77730059784193639"/>
        </c:manualLayout>
      </c:layout>
      <c:pieChart>
        <c:varyColors val="1"/>
        <c:ser>
          <c:idx val="0"/>
          <c:order val="0"/>
          <c:dPt>
            <c:idx val="0"/>
          </c:dPt>
          <c:dPt>
            <c:idx val="1"/>
          </c:dPt>
          <c:dPt>
            <c:idx val="2"/>
          </c:dPt>
          <c:dPt>
            <c:idx val="3"/>
          </c:dPt>
          <c:dLbls>
            <c:showPercent val="1"/>
            <c:showLeaderLines val="1"/>
          </c:dLbls>
          <c:cat>
            <c:strRef>
              <c:f>'9. %SpaceUtil'!$C$4:$F$4</c:f>
              <c:strCache>
                <c:ptCount val="4"/>
                <c:pt idx="0">
                  <c:v>100 - 75% Utilization</c:v>
                </c:pt>
                <c:pt idx="1">
                  <c:v>74 - 50% Utilization</c:v>
                </c:pt>
                <c:pt idx="2">
                  <c:v>49 - 25% Utilization</c:v>
                </c:pt>
                <c:pt idx="3">
                  <c:v>24 - 0% Utilization</c:v>
                </c:pt>
              </c:strCache>
            </c:strRef>
          </c:cat>
          <c:val>
            <c:numRef>
              <c:f>'9. %SpaceUtil'!$C$11:$F$11</c:f>
              <c:numCache>
                <c:formatCode>_(* #,##0_);_(* \(#,##0\);_(* "-"??_);_(@_)</c:formatCode>
                <c:ptCount val="4"/>
                <c:pt idx="0">
                  <c:v>144126</c:v>
                </c:pt>
                <c:pt idx="1">
                  <c:v>12762</c:v>
                </c:pt>
                <c:pt idx="2">
                  <c:v>7132</c:v>
                </c:pt>
                <c:pt idx="3">
                  <c:v>4500</c:v>
                </c:pt>
              </c:numCache>
            </c:numRef>
          </c:val>
        </c:ser>
        <c:firstSliceAng val="0"/>
      </c:pieChart>
      <c:spPr>
        <a:noFill/>
        <a:ln w="25400">
          <a:noFill/>
        </a:ln>
      </c:spPr>
    </c:plotArea>
    <c:legend>
      <c:legendPos val="r"/>
      <c:layout>
        <c:manualLayout>
          <c:xMode val="edge"/>
          <c:yMode val="edge"/>
          <c:x val="0.76442427325012718"/>
          <c:y val="0.44864924072165424"/>
          <c:w val="0.21634649242928128"/>
          <c:h val="0.25945980186312534"/>
        </c:manualLayout>
      </c:layout>
      <c:txPr>
        <a:bodyPr/>
        <a:lstStyle/>
        <a:p>
          <a:pPr rtl="0">
            <a:defRPr/>
          </a:pPr>
          <a:endParaRPr lang="en-US"/>
        </a:p>
      </c:txPr>
    </c:legend>
    <c:plotVisOnly val="1"/>
    <c:dispBlanksAs val="zero"/>
  </c:chart>
  <c:printSettings>
    <c:headerFooter/>
    <c:pageMargins b="0.75000000000000699" l="0.70000000000000062" r="0.70000000000000062" t="0.75000000000000699"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Average Condition Index</a:t>
            </a:r>
          </a:p>
        </c:rich>
      </c:tx>
    </c:title>
    <c:plotArea>
      <c:layout/>
      <c:lineChart>
        <c:grouping val="standard"/>
        <c:ser>
          <c:idx val="0"/>
          <c:order val="0"/>
          <c:tx>
            <c:strRef>
              <c:f>'10. AVGBLDGCI'!$B$28</c:f>
              <c:strCache>
                <c:ptCount val="1"/>
                <c:pt idx="0">
                  <c:v>Average</c:v>
                </c:pt>
              </c:strCache>
            </c:strRef>
          </c:tx>
          <c:spPr>
            <a:ln>
              <a:noFill/>
            </a:ln>
          </c:spPr>
          <c:cat>
            <c:strRef>
              <c:f>'10. AVGBLDGCI'!$C$4:$H$4</c:f>
              <c:strCache>
                <c:ptCount val="6"/>
                <c:pt idx="0">
                  <c:v>Office</c:v>
                </c:pt>
                <c:pt idx="1">
                  <c:v>Dormitories/Barracks</c:v>
                </c:pt>
                <c:pt idx="2">
                  <c:v>Laboratories</c:v>
                </c:pt>
                <c:pt idx="3">
                  <c:v>Warehouses</c:v>
                </c:pt>
                <c:pt idx="4">
                  <c:v>Family Housing</c:v>
                </c:pt>
                <c:pt idx="5">
                  <c:v>Hospital</c:v>
                </c:pt>
              </c:strCache>
            </c:strRef>
          </c:cat>
          <c:val>
            <c:numRef>
              <c:f>'10. AVGBLDGCI'!$C$28:$H$28</c:f>
              <c:numCache>
                <c:formatCode>_(* #,##0_);_(* \(#,##0\);_(* "-"??_);_(@_)</c:formatCode>
                <c:ptCount val="6"/>
                <c:pt idx="0">
                  <c:v>84.954545454545467</c:v>
                </c:pt>
                <c:pt idx="1">
                  <c:v>83.25</c:v>
                </c:pt>
                <c:pt idx="2">
                  <c:v>86.8</c:v>
                </c:pt>
                <c:pt idx="3">
                  <c:v>83.333333333333343</c:v>
                </c:pt>
                <c:pt idx="4">
                  <c:v>81.777777777777786</c:v>
                </c:pt>
                <c:pt idx="5">
                  <c:v>87.7</c:v>
                </c:pt>
              </c:numCache>
            </c:numRef>
          </c:val>
        </c:ser>
        <c:marker val="1"/>
        <c:axId val="85446656"/>
        <c:axId val="85448576"/>
      </c:lineChart>
      <c:catAx>
        <c:axId val="85446656"/>
        <c:scaling>
          <c:orientation val="minMax"/>
        </c:scaling>
        <c:axPos val="b"/>
        <c:numFmt formatCode="General" sourceLinked="1"/>
        <c:tickLblPos val="nextTo"/>
        <c:crossAx val="85448576"/>
        <c:crosses val="autoZero"/>
        <c:auto val="1"/>
        <c:lblAlgn val="ctr"/>
        <c:lblOffset val="100"/>
      </c:catAx>
      <c:valAx>
        <c:axId val="85448576"/>
        <c:scaling>
          <c:orientation val="minMax"/>
          <c:max val="100"/>
          <c:min val="0"/>
        </c:scaling>
        <c:axPos val="l"/>
        <c:majorGridlines/>
        <c:numFmt formatCode="_(* #,##0_);_(* \(#,##0\);_(* &quot;-&quot;??_);_(@_)" sourceLinked="1"/>
        <c:tickLblPos val="nextTo"/>
        <c:crossAx val="85446656"/>
        <c:crosses val="autoZero"/>
        <c:crossBetween val="between"/>
      </c:valAx>
    </c:plotArea>
    <c:plotVisOnly val="1"/>
    <c:dispBlanksAs val="gap"/>
  </c:chart>
  <c:printSettings>
    <c:headerFooter/>
    <c:pageMargins b="0.75000000000000333" l="0.70000000000000062" r="0.70000000000000062" t="0.75000000000000333"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2000"/>
              <a:t>Structures</a:t>
            </a:r>
          </a:p>
          <a:p>
            <a:pPr>
              <a:defRPr/>
            </a:pPr>
            <a:r>
              <a:rPr lang="en-US" sz="1600"/>
              <a:t>by</a:t>
            </a:r>
            <a:r>
              <a:rPr lang="en-US" sz="1600" baseline="0"/>
              <a:t> Total Assets</a:t>
            </a:r>
            <a:endParaRPr lang="en-US" sz="1600"/>
          </a:p>
        </c:rich>
      </c:tx>
      <c:layout/>
    </c:title>
    <c:plotArea>
      <c:layout/>
      <c:pieChart>
        <c:varyColors val="1"/>
        <c:ser>
          <c:idx val="0"/>
          <c:order val="0"/>
          <c:dPt>
            <c:idx val="0"/>
          </c:dPt>
          <c:dPt>
            <c:idx val="1"/>
          </c:dPt>
          <c:dPt>
            <c:idx val="2"/>
          </c:dPt>
          <c:dPt>
            <c:idx val="3"/>
          </c:dPt>
          <c:dPt>
            <c:idx val="4"/>
          </c:dPt>
          <c:dPt>
            <c:idx val="5"/>
          </c:dPt>
          <c:dPt>
            <c:idx val="6"/>
          </c:dPt>
          <c:dPt>
            <c:idx val="7"/>
          </c:dPt>
          <c:dLbls>
            <c:showCatName val="1"/>
            <c:showPercent val="1"/>
            <c:showLeaderLines val="1"/>
          </c:dLbls>
          <c:cat>
            <c:strRef>
              <c:f>Sheet7!$E$3:$E$10</c:f>
              <c:strCache>
                <c:ptCount val="8"/>
                <c:pt idx="0">
                  <c:v>Agriculture</c:v>
                </c:pt>
                <c:pt idx="1">
                  <c:v>Air Force</c:v>
                </c:pt>
                <c:pt idx="2">
                  <c:v>Army</c:v>
                </c:pt>
                <c:pt idx="3">
                  <c:v>Homeland Security</c:v>
                </c:pt>
                <c:pt idx="4">
                  <c:v>Interior</c:v>
                </c:pt>
                <c:pt idx="5">
                  <c:v>Navy</c:v>
                </c:pt>
                <c:pt idx="6">
                  <c:v>Transportation</c:v>
                </c:pt>
                <c:pt idx="7">
                  <c:v>Other</c:v>
                </c:pt>
              </c:strCache>
            </c:strRef>
          </c:cat>
          <c:val>
            <c:numRef>
              <c:f>Sheet2!$K$39:$K$46</c:f>
              <c:numCache>
                <c:formatCode>_(* #,##0_);_(* \(#,##0\);_(* "-"??_);_(@_)</c:formatCode>
                <c:ptCount val="8"/>
                <c:pt idx="0">
                  <c:v>17826</c:v>
                </c:pt>
                <c:pt idx="1">
                  <c:v>73055</c:v>
                </c:pt>
                <c:pt idx="2">
                  <c:v>170850</c:v>
                </c:pt>
                <c:pt idx="3">
                  <c:v>19948</c:v>
                </c:pt>
                <c:pt idx="4">
                  <c:v>75097</c:v>
                </c:pt>
                <c:pt idx="5">
                  <c:v>64477</c:v>
                </c:pt>
                <c:pt idx="6">
                  <c:v>42829</c:v>
                </c:pt>
                <c:pt idx="7">
                  <c:v>21784</c:v>
                </c:pt>
              </c:numCache>
            </c:numRef>
          </c:val>
        </c:ser>
        <c:firstSliceAng val="0"/>
      </c:pieChart>
      <c:spPr>
        <a:noFill/>
        <a:ln w="25400">
          <a:noFill/>
        </a:ln>
      </c:spPr>
    </c:plotArea>
    <c:plotVisOnly val="1"/>
    <c:dispBlanksAs val="zero"/>
  </c:chart>
  <c:printSettings>
    <c:headerFooter/>
    <c:pageMargins b="0.75000000000000622" l="0.70000000000000062" r="0.70000000000000062" t="0.75000000000000622"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Structure</a:t>
            </a:r>
            <a:r>
              <a:rPr lang="en-US" baseline="0"/>
              <a:t> Real Property Use</a:t>
            </a:r>
            <a:endParaRPr lang="en-US"/>
          </a:p>
        </c:rich>
      </c:tx>
    </c:title>
    <c:plotArea>
      <c:layout/>
      <c:barChart>
        <c:barDir val="col"/>
        <c:grouping val="stacked"/>
        <c:ser>
          <c:idx val="0"/>
          <c:order val="0"/>
          <c:tx>
            <c:strRef>
              <c:f>Sheet2!$V$6</c:f>
              <c:strCache>
                <c:ptCount val="1"/>
                <c:pt idx="0">
                  <c:v>Owned</c:v>
                </c:pt>
              </c:strCache>
            </c:strRef>
          </c:tx>
          <c:cat>
            <c:strRef>
              <c:f>'Back-End'!$K$21:$K$32</c:f>
              <c:strCache>
                <c:ptCount val="12"/>
                <c:pt idx="0">
                  <c:v>Utility Systems</c:v>
                </c:pt>
                <c:pt idx="1">
                  <c:v>All Other</c:v>
                </c:pt>
                <c:pt idx="2">
                  <c:v>Roads and Bridges</c:v>
                </c:pt>
                <c:pt idx="3">
                  <c:v>Recreational (other than buildings)</c:v>
                </c:pt>
                <c:pt idx="4">
                  <c:v>Parking Structures</c:v>
                </c:pt>
                <c:pt idx="5">
                  <c:v>Miscellaneous Military Facilities</c:v>
                </c:pt>
                <c:pt idx="6">
                  <c:v>Storage (other than buildings)</c:v>
                </c:pt>
                <c:pt idx="7">
                  <c:v>Navigation and Traffic Aids (other than buildings)</c:v>
                </c:pt>
                <c:pt idx="8">
                  <c:v>Communications Systems</c:v>
                </c:pt>
                <c:pt idx="9">
                  <c:v>Service (other than buildings)</c:v>
                </c:pt>
                <c:pt idx="10">
                  <c:v>Reclamation and Irrigation</c:v>
                </c:pt>
                <c:pt idx="11">
                  <c:v>All Remaining Use Categories</c:v>
                </c:pt>
              </c:strCache>
            </c:strRef>
          </c:cat>
          <c:val>
            <c:numRef>
              <c:f>'Back-End'!$L$21:$L$32</c:f>
              <c:numCache>
                <c:formatCode>General</c:formatCode>
                <c:ptCount val="12"/>
                <c:pt idx="0">
                  <c:v>92965</c:v>
                </c:pt>
                <c:pt idx="1">
                  <c:v>87424</c:v>
                </c:pt>
                <c:pt idx="2">
                  <c:v>46703</c:v>
                </c:pt>
                <c:pt idx="3">
                  <c:v>42597</c:v>
                </c:pt>
                <c:pt idx="4">
                  <c:v>38478</c:v>
                </c:pt>
                <c:pt idx="5">
                  <c:v>33461</c:v>
                </c:pt>
                <c:pt idx="6">
                  <c:v>30194</c:v>
                </c:pt>
                <c:pt idx="7">
                  <c:v>26390</c:v>
                </c:pt>
                <c:pt idx="8">
                  <c:v>12202</c:v>
                </c:pt>
                <c:pt idx="9">
                  <c:v>12047</c:v>
                </c:pt>
                <c:pt idx="10">
                  <c:v>11873</c:v>
                </c:pt>
                <c:pt idx="11" formatCode="#,##0">
                  <c:v>34655</c:v>
                </c:pt>
              </c:numCache>
            </c:numRef>
          </c:val>
        </c:ser>
        <c:ser>
          <c:idx val="1"/>
          <c:order val="1"/>
          <c:tx>
            <c:strRef>
              <c:f>Sheet2!$W$6</c:f>
              <c:strCache>
                <c:ptCount val="1"/>
                <c:pt idx="0">
                  <c:v>Leased</c:v>
                </c:pt>
              </c:strCache>
            </c:strRef>
          </c:tx>
          <c:cat>
            <c:strRef>
              <c:f>'Back-End'!$K$21:$K$32</c:f>
              <c:strCache>
                <c:ptCount val="12"/>
                <c:pt idx="0">
                  <c:v>Utility Systems</c:v>
                </c:pt>
                <c:pt idx="1">
                  <c:v>All Other</c:v>
                </c:pt>
                <c:pt idx="2">
                  <c:v>Roads and Bridges</c:v>
                </c:pt>
                <c:pt idx="3">
                  <c:v>Recreational (other than buildings)</c:v>
                </c:pt>
                <c:pt idx="4">
                  <c:v>Parking Structures</c:v>
                </c:pt>
                <c:pt idx="5">
                  <c:v>Miscellaneous Military Facilities</c:v>
                </c:pt>
                <c:pt idx="6">
                  <c:v>Storage (other than buildings)</c:v>
                </c:pt>
                <c:pt idx="7">
                  <c:v>Navigation and Traffic Aids (other than buildings)</c:v>
                </c:pt>
                <c:pt idx="8">
                  <c:v>Communications Systems</c:v>
                </c:pt>
                <c:pt idx="9">
                  <c:v>Service (other than buildings)</c:v>
                </c:pt>
                <c:pt idx="10">
                  <c:v>Reclamation and Irrigation</c:v>
                </c:pt>
                <c:pt idx="11">
                  <c:v>All Remaining Use Categories</c:v>
                </c:pt>
              </c:strCache>
            </c:strRef>
          </c:cat>
          <c:val>
            <c:numRef>
              <c:f>'Back-End'!$M$21:$M$32</c:f>
              <c:numCache>
                <c:formatCode>General</c:formatCode>
                <c:ptCount val="12"/>
                <c:pt idx="0">
                  <c:v>4645</c:v>
                </c:pt>
                <c:pt idx="1">
                  <c:v>2662</c:v>
                </c:pt>
                <c:pt idx="2">
                  <c:v>867</c:v>
                </c:pt>
                <c:pt idx="3">
                  <c:v>746</c:v>
                </c:pt>
                <c:pt idx="4">
                  <c:v>1837</c:v>
                </c:pt>
                <c:pt idx="5">
                  <c:v>965</c:v>
                </c:pt>
                <c:pt idx="6">
                  <c:v>1167</c:v>
                </c:pt>
                <c:pt idx="7">
                  <c:v>371</c:v>
                </c:pt>
                <c:pt idx="8">
                  <c:v>1930</c:v>
                </c:pt>
                <c:pt idx="9">
                  <c:v>515</c:v>
                </c:pt>
                <c:pt idx="10">
                  <c:v>125</c:v>
                </c:pt>
                <c:pt idx="11" formatCode="#,##0">
                  <c:v>1047</c:v>
                </c:pt>
              </c:numCache>
            </c:numRef>
          </c:val>
        </c:ser>
        <c:overlap val="100"/>
        <c:axId val="103598720"/>
        <c:axId val="103661952"/>
      </c:barChart>
      <c:catAx>
        <c:axId val="103598720"/>
        <c:scaling>
          <c:orientation val="minMax"/>
        </c:scaling>
        <c:axPos val="b"/>
        <c:numFmt formatCode="General" sourceLinked="1"/>
        <c:tickLblPos val="nextTo"/>
        <c:crossAx val="103661952"/>
        <c:crosses val="autoZero"/>
        <c:auto val="1"/>
        <c:lblAlgn val="ctr"/>
        <c:lblOffset val="100"/>
      </c:catAx>
      <c:valAx>
        <c:axId val="103661952"/>
        <c:scaling>
          <c:orientation val="minMax"/>
        </c:scaling>
        <c:axPos val="l"/>
        <c:majorGridlines/>
        <c:numFmt formatCode="General" sourceLinked="1"/>
        <c:tickLblPos val="nextTo"/>
        <c:crossAx val="103598720"/>
        <c:crosses val="autoZero"/>
        <c:crossBetween val="between"/>
      </c:valAx>
    </c:plotArea>
    <c:legend>
      <c:legendPos val="r"/>
      <c:layout>
        <c:manualLayout>
          <c:xMode val="edge"/>
          <c:yMode val="edge"/>
          <c:x val="0.90909207876842313"/>
          <c:y val="0.42795788801639789"/>
          <c:w val="8.0369009862135965E-2"/>
          <c:h val="0.10322602324013617"/>
        </c:manualLayout>
      </c:layout>
    </c:legend>
    <c:plotVisOnly val="1"/>
    <c:dispBlanksAs val="gap"/>
  </c:chart>
  <c:printSettings>
    <c:headerFooter/>
    <c:pageMargins b="0.75000000000000733" l="0.70000000000000062" r="0.70000000000000062" t="0.75000000000000733"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800" b="1" i="0" baseline="0"/>
              <a:t>Agencies</a:t>
            </a:r>
            <a:endParaRPr lang="en-US" sz="1800"/>
          </a:p>
          <a:p>
            <a:pPr>
              <a:defRPr/>
            </a:pPr>
            <a:r>
              <a:rPr lang="en-US" sz="1400" b="1" i="0" baseline="0"/>
              <a:t>by Land Acreage</a:t>
            </a:r>
            <a:endParaRPr lang="en-US" sz="1200"/>
          </a:p>
          <a:p>
            <a:pPr>
              <a:defRPr/>
            </a:pPr>
            <a:endParaRPr lang="en-US"/>
          </a:p>
        </c:rich>
      </c:tx>
    </c:title>
    <c:plotArea>
      <c:layout>
        <c:manualLayout>
          <c:layoutTarget val="inner"/>
          <c:xMode val="edge"/>
          <c:yMode val="edge"/>
          <c:x val="0.32750607831479861"/>
          <c:y val="0.25277360857752013"/>
          <c:w val="0.4137416800800453"/>
          <c:h val="0.65883205948230084"/>
        </c:manualLayout>
      </c:layout>
      <c:pieChart>
        <c:varyColors val="1"/>
        <c:ser>
          <c:idx val="0"/>
          <c:order val="0"/>
          <c:dPt>
            <c:idx val="0"/>
          </c:dPt>
          <c:dPt>
            <c:idx val="1"/>
          </c:dPt>
          <c:dPt>
            <c:idx val="2"/>
          </c:dPt>
          <c:dPt>
            <c:idx val="3"/>
          </c:dPt>
          <c:dPt>
            <c:idx val="4"/>
          </c:dPt>
          <c:dPt>
            <c:idx val="5"/>
          </c:dPt>
          <c:dLbls>
            <c:dLbl>
              <c:idx val="5"/>
              <c:layout>
                <c:manualLayout>
                  <c:x val="-0.17985025352493941"/>
                  <c:y val="0.10263929618768329"/>
                </c:manualLayout>
              </c:layout>
              <c:spPr/>
              <c:txPr>
                <a:bodyPr/>
                <a:lstStyle/>
                <a:p>
                  <a:pPr>
                    <a:defRPr/>
                  </a:pPr>
                  <a:endParaRPr lang="en-US"/>
                </a:p>
              </c:txPr>
              <c:dLblPos val="bestFit"/>
              <c:showCatName val="1"/>
              <c:showPercent val="1"/>
            </c:dLbl>
            <c:showCatName val="1"/>
            <c:showPercent val="1"/>
            <c:showLeaderLines val="1"/>
          </c:dLbls>
          <c:cat>
            <c:strRef>
              <c:f>Sheet2!$B$49:$B$54</c:f>
              <c:strCache>
                <c:ptCount val="6"/>
                <c:pt idx="0">
                  <c:v>Army</c:v>
                </c:pt>
                <c:pt idx="1">
                  <c:v>Air Force</c:v>
                </c:pt>
                <c:pt idx="2">
                  <c:v>Corps of Engineers</c:v>
                </c:pt>
                <c:pt idx="3">
                  <c:v>Interior</c:v>
                </c:pt>
                <c:pt idx="4">
                  <c:v>Navy</c:v>
                </c:pt>
                <c:pt idx="5">
                  <c:v>All Remaining CFO Act Agencies</c:v>
                </c:pt>
              </c:strCache>
            </c:strRef>
          </c:cat>
          <c:val>
            <c:numRef>
              <c:f>Sheet2!$C$49:$C$54</c:f>
              <c:numCache>
                <c:formatCode>_(* #,##0_);_(* \(#,##0\);_(* "-"??_);_(@_)</c:formatCode>
                <c:ptCount val="6"/>
                <c:pt idx="0">
                  <c:v>13719631.528999999</c:v>
                </c:pt>
                <c:pt idx="1">
                  <c:v>8409287.4100000001</c:v>
                </c:pt>
                <c:pt idx="2">
                  <c:v>7686160.3620000007</c:v>
                </c:pt>
                <c:pt idx="3">
                  <c:v>6338307.2319999998</c:v>
                </c:pt>
                <c:pt idx="4">
                  <c:v>4385615.841</c:v>
                </c:pt>
                <c:pt idx="5">
                  <c:v>3107354.2880000025</c:v>
                </c:pt>
              </c:numCache>
            </c:numRef>
          </c:val>
        </c:ser>
        <c:firstSliceAng val="0"/>
      </c:pieChart>
      <c:spPr>
        <a:noFill/>
        <a:ln w="25400">
          <a:noFill/>
        </a:ln>
      </c:spPr>
    </c:plotArea>
    <c:plotVisOnly val="1"/>
    <c:dispBlanksAs val="zero"/>
  </c:chart>
  <c:printSettings>
    <c:headerFooter/>
    <c:pageMargins b="0.75000000000000311" l="0.70000000000000062" r="0.70000000000000062" t="0.7500000000000031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800" b="1" i="0" baseline="0"/>
              <a:t>Agency Disposition </a:t>
            </a:r>
            <a:endParaRPr lang="en-US"/>
          </a:p>
          <a:p>
            <a:pPr>
              <a:defRPr/>
            </a:pPr>
            <a:r>
              <a:rPr lang="en-US" sz="1400" b="1" i="0" baseline="0"/>
              <a:t>Total Disposed Assets</a:t>
            </a:r>
            <a:endParaRPr lang="en-US" sz="1400"/>
          </a:p>
        </c:rich>
      </c:tx>
    </c:title>
    <c:plotArea>
      <c:layout/>
      <c:pieChart>
        <c:varyColors val="1"/>
        <c:ser>
          <c:idx val="0"/>
          <c:order val="0"/>
          <c:dPt>
            <c:idx val="0"/>
          </c:dPt>
          <c:dPt>
            <c:idx val="1"/>
          </c:dPt>
          <c:dPt>
            <c:idx val="2"/>
          </c:dPt>
          <c:dPt>
            <c:idx val="3"/>
          </c:dPt>
          <c:dPt>
            <c:idx val="4"/>
          </c:dPt>
          <c:dPt>
            <c:idx val="5"/>
          </c:dPt>
          <c:dPt>
            <c:idx val="6"/>
          </c:dPt>
          <c:dPt>
            <c:idx val="7"/>
          </c:dPt>
          <c:dLbls>
            <c:showCatName val="1"/>
            <c:showPercent val="1"/>
            <c:showLeaderLines val="1"/>
          </c:dLbls>
          <c:cat>
            <c:strRef>
              <c:f>Sheet2!$Q$52:$Q$59</c:f>
              <c:strCache>
                <c:ptCount val="8"/>
                <c:pt idx="0">
                  <c:v>Army*</c:v>
                </c:pt>
                <c:pt idx="1">
                  <c:v>Air Force*</c:v>
                </c:pt>
                <c:pt idx="2">
                  <c:v>Navy*</c:v>
                </c:pt>
                <c:pt idx="3">
                  <c:v>State</c:v>
                </c:pt>
                <c:pt idx="4">
                  <c:v>Transportation</c:v>
                </c:pt>
                <c:pt idx="5">
                  <c:v>Interior</c:v>
                </c:pt>
                <c:pt idx="6">
                  <c:v>Agriculture</c:v>
                </c:pt>
                <c:pt idx="7">
                  <c:v>Other</c:v>
                </c:pt>
              </c:strCache>
            </c:strRef>
          </c:cat>
          <c:val>
            <c:numRef>
              <c:f>Sheet2!$R$52:$R$59</c:f>
              <c:numCache>
                <c:formatCode>_(* #,##0_);_(* \(#,##0\);_(* "-"??_);_(@_)</c:formatCode>
                <c:ptCount val="8"/>
                <c:pt idx="0">
                  <c:v>6456</c:v>
                </c:pt>
                <c:pt idx="1">
                  <c:v>7554</c:v>
                </c:pt>
                <c:pt idx="2">
                  <c:v>1949</c:v>
                </c:pt>
                <c:pt idx="3">
                  <c:v>1652</c:v>
                </c:pt>
                <c:pt idx="4">
                  <c:v>2857</c:v>
                </c:pt>
                <c:pt idx="5">
                  <c:v>722</c:v>
                </c:pt>
                <c:pt idx="6">
                  <c:v>793</c:v>
                </c:pt>
                <c:pt idx="7">
                  <c:v>1680</c:v>
                </c:pt>
              </c:numCache>
            </c:numRef>
          </c:val>
        </c:ser>
        <c:firstSliceAng val="0"/>
      </c:pieChart>
      <c:spPr>
        <a:noFill/>
        <a:ln w="25400">
          <a:noFill/>
        </a:ln>
      </c:spPr>
    </c:plotArea>
    <c:plotVisOnly val="1"/>
    <c:dispBlanksAs val="zero"/>
  </c:chart>
  <c:printSettings>
    <c:headerFooter/>
    <c:pageMargins b="0.75000000000000611" l="0.70000000000000062" r="0.70000000000000062" t="0.75000000000000611"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800" b="1" i="0" baseline="0"/>
              <a:t>Disposition by Method</a:t>
            </a:r>
            <a:endParaRPr lang="en-US"/>
          </a:p>
          <a:p>
            <a:pPr>
              <a:defRPr/>
            </a:pPr>
            <a:r>
              <a:rPr lang="en-US" sz="1400" b="1" i="0" baseline="0"/>
              <a:t>Total of Disposed Assets</a:t>
            </a:r>
          </a:p>
        </c:rich>
      </c:tx>
    </c:title>
    <c:plotArea>
      <c:layout/>
      <c:barChart>
        <c:barDir val="col"/>
        <c:grouping val="clustered"/>
        <c:ser>
          <c:idx val="0"/>
          <c:order val="0"/>
          <c:cat>
            <c:strRef>
              <c:f>Sheet2!$Q$63:$Q$68</c:f>
              <c:strCache>
                <c:ptCount val="6"/>
                <c:pt idx="0">
                  <c:v>Demolition</c:v>
                </c:pt>
                <c:pt idx="1">
                  <c:v>Federal Transfer</c:v>
                </c:pt>
                <c:pt idx="2">
                  <c:v>Public Benefit Conveyance</c:v>
                </c:pt>
                <c:pt idx="3">
                  <c:v>Lease Expiration or Termination</c:v>
                </c:pt>
                <c:pt idx="4">
                  <c:v>Sale</c:v>
                </c:pt>
                <c:pt idx="5">
                  <c:v>Other</c:v>
                </c:pt>
              </c:strCache>
            </c:strRef>
          </c:cat>
          <c:val>
            <c:numRef>
              <c:f>Sheet2!$R$63:$R$68</c:f>
              <c:numCache>
                <c:formatCode>_(* #,##0_);_(* \(#,##0\);_(* "-"??_);_(@_)</c:formatCode>
                <c:ptCount val="6"/>
                <c:pt idx="0">
                  <c:v>6066</c:v>
                </c:pt>
                <c:pt idx="1">
                  <c:v>610</c:v>
                </c:pt>
                <c:pt idx="2">
                  <c:v>510</c:v>
                </c:pt>
                <c:pt idx="3">
                  <c:v>3487</c:v>
                </c:pt>
                <c:pt idx="4">
                  <c:v>515</c:v>
                </c:pt>
                <c:pt idx="5">
                  <c:v>12475</c:v>
                </c:pt>
              </c:numCache>
            </c:numRef>
          </c:val>
        </c:ser>
        <c:axId val="104714624"/>
        <c:axId val="104716160"/>
      </c:barChart>
      <c:catAx>
        <c:axId val="104714624"/>
        <c:scaling>
          <c:orientation val="minMax"/>
        </c:scaling>
        <c:axPos val="b"/>
        <c:numFmt formatCode="General" sourceLinked="1"/>
        <c:tickLblPos val="nextTo"/>
        <c:crossAx val="104716160"/>
        <c:crosses val="autoZero"/>
        <c:auto val="1"/>
        <c:lblAlgn val="ctr"/>
        <c:lblOffset val="100"/>
      </c:catAx>
      <c:valAx>
        <c:axId val="104716160"/>
        <c:scaling>
          <c:orientation val="minMax"/>
        </c:scaling>
        <c:axPos val="l"/>
        <c:majorGridlines/>
        <c:numFmt formatCode="_(* #,##0_);_(* \(#,##0\);_(* &quot;-&quot;??_);_(@_)" sourceLinked="1"/>
        <c:tickLblPos val="nextTo"/>
        <c:crossAx val="104714624"/>
        <c:crosses val="autoZero"/>
        <c:crossBetween val="between"/>
      </c:valAx>
    </c:plotArea>
    <c:plotVisOnly val="1"/>
    <c:dispBlanksAs val="gap"/>
  </c:chart>
  <c:printSettings>
    <c:headerFooter/>
    <c:pageMargins b="0.75000000000000577" l="0.70000000000000062" r="0.70000000000000062" t="0.75000000000000577" header="0.30000000000000032" footer="0.30000000000000032"/>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Disposals</a:t>
            </a:r>
          </a:p>
        </c:rich>
      </c:tx>
    </c:title>
    <c:plotArea>
      <c:layout>
        <c:manualLayout>
          <c:layoutTarget val="inner"/>
          <c:xMode val="edge"/>
          <c:yMode val="edge"/>
          <c:x val="0.23659252644965767"/>
          <c:y val="0.20977909789746399"/>
          <c:w val="0.53025137321752303"/>
          <c:h val="0.73216203846405314"/>
        </c:manualLayout>
      </c:layout>
      <c:pieChart>
        <c:varyColors val="1"/>
        <c:ser>
          <c:idx val="0"/>
          <c:order val="0"/>
          <c:dPt>
            <c:idx val="0"/>
          </c:dPt>
          <c:dPt>
            <c:idx val="1"/>
          </c:dPt>
          <c:dLbls>
            <c:showCatName val="1"/>
            <c:showPercent val="1"/>
            <c:showLeaderLines val="1"/>
          </c:dLbls>
          <c:cat>
            <c:strRef>
              <c:f>Sheet2!$C$16:$C$17</c:f>
              <c:strCache>
                <c:ptCount val="2"/>
                <c:pt idx="0">
                  <c:v>Owned </c:v>
                </c:pt>
                <c:pt idx="1">
                  <c:v>Leased</c:v>
                </c:pt>
              </c:strCache>
            </c:strRef>
          </c:cat>
          <c:val>
            <c:numRef>
              <c:f>Sheet2!$D$16:$D$17</c:f>
              <c:numCache>
                <c:formatCode>_(* #,##0_);_(* \(#,##0\);_(* "-"??_);_(@_)</c:formatCode>
                <c:ptCount val="2"/>
                <c:pt idx="0">
                  <c:v>20176</c:v>
                </c:pt>
                <c:pt idx="1">
                  <c:v>3487</c:v>
                </c:pt>
              </c:numCache>
            </c:numRef>
          </c:val>
        </c:ser>
        <c:firstSliceAng val="0"/>
      </c:pieChart>
      <c:spPr>
        <a:noFill/>
        <a:ln w="25400">
          <a:noFill/>
        </a:ln>
      </c:spPr>
    </c:plotArea>
    <c:plotVisOnly val="1"/>
    <c:dispBlanksAs val="zero"/>
  </c:chart>
  <c:printSettings>
    <c:headerFooter/>
    <c:pageMargins b="0.75000000000000577" l="0.70000000000000062" r="0.70000000000000062" t="0.75000000000000577"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Structure</a:t>
            </a:r>
            <a:r>
              <a:rPr lang="en-US" baseline="0"/>
              <a:t> Real Property Use</a:t>
            </a:r>
            <a:endParaRPr lang="en-US"/>
          </a:p>
        </c:rich>
      </c:tx>
      <c:layout/>
    </c:title>
    <c:plotArea>
      <c:layout/>
      <c:barChart>
        <c:barDir val="col"/>
        <c:grouping val="stacked"/>
        <c:ser>
          <c:idx val="0"/>
          <c:order val="0"/>
          <c:tx>
            <c:strRef>
              <c:f>Sheet2!$V$6</c:f>
              <c:strCache>
                <c:ptCount val="1"/>
                <c:pt idx="0">
                  <c:v>Owned</c:v>
                </c:pt>
              </c:strCache>
            </c:strRef>
          </c:tx>
          <c:cat>
            <c:strRef>
              <c:f>'Back-End'!$K$21:$K$32</c:f>
              <c:strCache>
                <c:ptCount val="12"/>
                <c:pt idx="0">
                  <c:v>Utility Systems</c:v>
                </c:pt>
                <c:pt idx="1">
                  <c:v>All Other</c:v>
                </c:pt>
                <c:pt idx="2">
                  <c:v>Roads and Bridges</c:v>
                </c:pt>
                <c:pt idx="3">
                  <c:v>Recreational (other than buildings)</c:v>
                </c:pt>
                <c:pt idx="4">
                  <c:v>Parking Structures</c:v>
                </c:pt>
                <c:pt idx="5">
                  <c:v>Miscellaneous Military Facilities</c:v>
                </c:pt>
                <c:pt idx="6">
                  <c:v>Storage (other than buildings)</c:v>
                </c:pt>
                <c:pt idx="7">
                  <c:v>Navigation and Traffic Aids (other than buildings)</c:v>
                </c:pt>
                <c:pt idx="8">
                  <c:v>Communications Systems</c:v>
                </c:pt>
                <c:pt idx="9">
                  <c:v>Service (other than buildings)</c:v>
                </c:pt>
                <c:pt idx="10">
                  <c:v>Reclamation and Irrigation</c:v>
                </c:pt>
                <c:pt idx="11">
                  <c:v>All Remaining Use Categories</c:v>
                </c:pt>
              </c:strCache>
            </c:strRef>
          </c:cat>
          <c:val>
            <c:numRef>
              <c:f>'Back-End'!$L$21:$L$32</c:f>
              <c:numCache>
                <c:formatCode>General</c:formatCode>
                <c:ptCount val="12"/>
                <c:pt idx="0">
                  <c:v>92965</c:v>
                </c:pt>
                <c:pt idx="1">
                  <c:v>87424</c:v>
                </c:pt>
                <c:pt idx="2">
                  <c:v>46703</c:v>
                </c:pt>
                <c:pt idx="3">
                  <c:v>42597</c:v>
                </c:pt>
                <c:pt idx="4">
                  <c:v>38478</c:v>
                </c:pt>
                <c:pt idx="5">
                  <c:v>33461</c:v>
                </c:pt>
                <c:pt idx="6">
                  <c:v>30194</c:v>
                </c:pt>
                <c:pt idx="7">
                  <c:v>26390</c:v>
                </c:pt>
                <c:pt idx="8">
                  <c:v>12202</c:v>
                </c:pt>
                <c:pt idx="9">
                  <c:v>12047</c:v>
                </c:pt>
                <c:pt idx="10">
                  <c:v>11873</c:v>
                </c:pt>
                <c:pt idx="11" formatCode="#,##0">
                  <c:v>34655</c:v>
                </c:pt>
              </c:numCache>
            </c:numRef>
          </c:val>
        </c:ser>
        <c:ser>
          <c:idx val="1"/>
          <c:order val="1"/>
          <c:tx>
            <c:strRef>
              <c:f>Sheet2!$W$6</c:f>
              <c:strCache>
                <c:ptCount val="1"/>
                <c:pt idx="0">
                  <c:v>Leased</c:v>
                </c:pt>
              </c:strCache>
            </c:strRef>
          </c:tx>
          <c:cat>
            <c:strRef>
              <c:f>'Back-End'!$K$21:$K$32</c:f>
              <c:strCache>
                <c:ptCount val="12"/>
                <c:pt idx="0">
                  <c:v>Utility Systems</c:v>
                </c:pt>
                <c:pt idx="1">
                  <c:v>All Other</c:v>
                </c:pt>
                <c:pt idx="2">
                  <c:v>Roads and Bridges</c:v>
                </c:pt>
                <c:pt idx="3">
                  <c:v>Recreational (other than buildings)</c:v>
                </c:pt>
                <c:pt idx="4">
                  <c:v>Parking Structures</c:v>
                </c:pt>
                <c:pt idx="5">
                  <c:v>Miscellaneous Military Facilities</c:v>
                </c:pt>
                <c:pt idx="6">
                  <c:v>Storage (other than buildings)</c:v>
                </c:pt>
                <c:pt idx="7">
                  <c:v>Navigation and Traffic Aids (other than buildings)</c:v>
                </c:pt>
                <c:pt idx="8">
                  <c:v>Communications Systems</c:v>
                </c:pt>
                <c:pt idx="9">
                  <c:v>Service (other than buildings)</c:v>
                </c:pt>
                <c:pt idx="10">
                  <c:v>Reclamation and Irrigation</c:v>
                </c:pt>
                <c:pt idx="11">
                  <c:v>All Remaining Use Categories</c:v>
                </c:pt>
              </c:strCache>
            </c:strRef>
          </c:cat>
          <c:val>
            <c:numRef>
              <c:f>'Back-End'!$M$21:$M$32</c:f>
              <c:numCache>
                <c:formatCode>General</c:formatCode>
                <c:ptCount val="12"/>
                <c:pt idx="0">
                  <c:v>4645</c:v>
                </c:pt>
                <c:pt idx="1">
                  <c:v>2662</c:v>
                </c:pt>
                <c:pt idx="2">
                  <c:v>867</c:v>
                </c:pt>
                <c:pt idx="3">
                  <c:v>746</c:v>
                </c:pt>
                <c:pt idx="4">
                  <c:v>1837</c:v>
                </c:pt>
                <c:pt idx="5">
                  <c:v>965</c:v>
                </c:pt>
                <c:pt idx="6">
                  <c:v>1167</c:v>
                </c:pt>
                <c:pt idx="7">
                  <c:v>371</c:v>
                </c:pt>
                <c:pt idx="8">
                  <c:v>1930</c:v>
                </c:pt>
                <c:pt idx="9">
                  <c:v>515</c:v>
                </c:pt>
                <c:pt idx="10">
                  <c:v>125</c:v>
                </c:pt>
                <c:pt idx="11" formatCode="#,##0">
                  <c:v>1047</c:v>
                </c:pt>
              </c:numCache>
            </c:numRef>
          </c:val>
        </c:ser>
        <c:overlap val="100"/>
        <c:axId val="103360384"/>
        <c:axId val="103361920"/>
      </c:barChart>
      <c:catAx>
        <c:axId val="103360384"/>
        <c:scaling>
          <c:orientation val="minMax"/>
        </c:scaling>
        <c:axPos val="b"/>
        <c:numFmt formatCode="General" sourceLinked="1"/>
        <c:tickLblPos val="nextTo"/>
        <c:crossAx val="103361920"/>
        <c:crosses val="autoZero"/>
        <c:auto val="1"/>
        <c:lblAlgn val="ctr"/>
        <c:lblOffset val="100"/>
      </c:catAx>
      <c:valAx>
        <c:axId val="103361920"/>
        <c:scaling>
          <c:orientation val="minMax"/>
        </c:scaling>
        <c:axPos val="l"/>
        <c:majorGridlines/>
        <c:numFmt formatCode="General" sourceLinked="1"/>
        <c:tickLblPos val="nextTo"/>
        <c:crossAx val="103360384"/>
        <c:crosses val="autoZero"/>
        <c:crossBetween val="between"/>
      </c:valAx>
    </c:plotArea>
    <c:legend>
      <c:legendPos val="r"/>
      <c:layout>
        <c:manualLayout>
          <c:xMode val="edge"/>
          <c:yMode val="edge"/>
          <c:x val="0.88707037643207853"/>
          <c:y val="0.42227378190255221"/>
          <c:w val="9.9836333878887074E-2"/>
          <c:h val="0.11136890951276102"/>
        </c:manualLayout>
      </c:layout>
    </c:legend>
    <c:plotVisOnly val="1"/>
    <c:dispBlanksAs val="gap"/>
  </c:chart>
  <c:printSettings>
    <c:headerFooter/>
    <c:pageMargins b="0.75000000000000755" l="0.70000000000000062" r="0.70000000000000062" t="0.75000000000000755"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Historic Designation</a:t>
            </a:r>
          </a:p>
        </c:rich>
      </c:tx>
    </c:title>
    <c:plotArea>
      <c:layout>
        <c:manualLayout>
          <c:layoutTarget val="inner"/>
          <c:xMode val="edge"/>
          <c:yMode val="edge"/>
          <c:x val="0.29465688020153258"/>
          <c:y val="0.14810364089104291"/>
          <c:w val="0.43858360041678202"/>
          <c:h val="0.80061430782690557"/>
        </c:manualLayout>
      </c:layout>
      <c:pieChart>
        <c:varyColors val="1"/>
        <c:ser>
          <c:idx val="0"/>
          <c:order val="0"/>
          <c:dPt>
            <c:idx val="0"/>
            <c:spPr>
              <a:solidFill>
                <a:srgbClr val="558ED5"/>
              </a:solidFill>
            </c:spPr>
          </c:dPt>
          <c:dPt>
            <c:idx val="1"/>
          </c:dPt>
          <c:dPt>
            <c:idx val="2"/>
            <c:spPr>
              <a:solidFill>
                <a:srgbClr val="FC8E14"/>
              </a:solidFill>
            </c:spPr>
          </c:dPt>
          <c:dPt>
            <c:idx val="3"/>
          </c:dPt>
          <c:dPt>
            <c:idx val="4"/>
            <c:spPr>
              <a:solidFill>
                <a:schemeClr val="bg1">
                  <a:lumMod val="65000"/>
                </a:schemeClr>
              </a:solidFill>
            </c:spPr>
          </c:dPt>
          <c:dPt>
            <c:idx val="5"/>
            <c:spPr>
              <a:solidFill>
                <a:schemeClr val="accent3">
                  <a:lumMod val="75000"/>
                </a:schemeClr>
              </a:solidFill>
            </c:spPr>
          </c:dPt>
          <c:dLbls>
            <c:showCatName val="1"/>
            <c:showPercent val="1"/>
            <c:showLeaderLines val="1"/>
          </c:dLbls>
          <c:cat>
            <c:strRef>
              <c:f>'19. Historic Designation'!$C$4:$H$4</c:f>
              <c:strCache>
                <c:ptCount val="6"/>
                <c:pt idx="0">
                  <c:v>Evaluated, Not Historic</c:v>
                </c:pt>
                <c:pt idx="1">
                  <c:v>National Historic Landmark (NHL)</c:v>
                </c:pt>
                <c:pt idx="2">
                  <c:v>National Register Eligible (NRE)</c:v>
                </c:pt>
                <c:pt idx="3">
                  <c:v>National Register Listed (NRL)</c:v>
                </c:pt>
                <c:pt idx="4">
                  <c:v>Non-contributing element of NHL/NRL district</c:v>
                </c:pt>
                <c:pt idx="5">
                  <c:v>Not Evaluated</c:v>
                </c:pt>
              </c:strCache>
            </c:strRef>
          </c:cat>
          <c:val>
            <c:numRef>
              <c:f>'19. Historic Designation'!$C$28:$H$28</c:f>
              <c:numCache>
                <c:formatCode>_(* #,##0_);_(* \(#,##0\);_(* "-"??_);_(@_)</c:formatCode>
                <c:ptCount val="6"/>
                <c:pt idx="0">
                  <c:v>150788</c:v>
                </c:pt>
                <c:pt idx="1">
                  <c:v>4057</c:v>
                </c:pt>
                <c:pt idx="2">
                  <c:v>41921</c:v>
                </c:pt>
                <c:pt idx="3">
                  <c:v>10714</c:v>
                </c:pt>
                <c:pt idx="4">
                  <c:v>6356</c:v>
                </c:pt>
                <c:pt idx="5">
                  <c:v>664142</c:v>
                </c:pt>
              </c:numCache>
            </c:numRef>
          </c:val>
        </c:ser>
        <c:firstSliceAng val="0"/>
      </c:pieChart>
      <c:spPr>
        <a:noFill/>
        <a:ln w="25400">
          <a:noFill/>
        </a:ln>
      </c:spPr>
    </c:plotArea>
    <c:plotVisOnly val="1"/>
    <c:dispBlanksAs val="zero"/>
  </c:chart>
  <c:printSettings>
    <c:headerFooter/>
    <c:pageMargins b="0.75000000000000744" l="0.70000000000000062" r="0.70000000000000062" t="0.75000000000000744" header="0.30000000000000032" footer="0.30000000000000032"/>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800" b="1" i="0" baseline="0"/>
              <a:t>Sustainability</a:t>
            </a:r>
            <a:endParaRPr lang="en-US"/>
          </a:p>
          <a:p>
            <a:pPr>
              <a:defRPr/>
            </a:pPr>
            <a:r>
              <a:rPr lang="en-US" sz="1600" b="1" i="0" baseline="0"/>
              <a:t>by Gross Square Feet</a:t>
            </a:r>
          </a:p>
        </c:rich>
      </c:tx>
    </c:title>
    <c:plotArea>
      <c:layout/>
      <c:pieChart>
        <c:varyColors val="1"/>
        <c:ser>
          <c:idx val="0"/>
          <c:order val="0"/>
          <c:explosion val="1"/>
          <c:dPt>
            <c:idx val="0"/>
          </c:dPt>
          <c:dPt>
            <c:idx val="1"/>
          </c:dPt>
          <c:dPt>
            <c:idx val="2"/>
            <c:spPr>
              <a:solidFill>
                <a:schemeClr val="accent3">
                  <a:lumMod val="75000"/>
                </a:schemeClr>
              </a:solidFill>
            </c:spPr>
          </c:dPt>
          <c:dPt>
            <c:idx val="3"/>
            <c:spPr>
              <a:solidFill>
                <a:prstClr val="white">
                  <a:lumMod val="65000"/>
                </a:prstClr>
              </a:solidFill>
            </c:spPr>
          </c:dPt>
          <c:dLbls>
            <c:showCatName val="1"/>
            <c:showPercent val="1"/>
            <c:showLeaderLines val="1"/>
          </c:dLbls>
          <c:cat>
            <c:strRef>
              <c:f>'20. Sustainability'!$C$4:$F$4</c:f>
              <c:strCache>
                <c:ptCount val="4"/>
                <c:pt idx="0">
                  <c:v>Sustainable</c:v>
                </c:pt>
                <c:pt idx="1">
                  <c:v>Not Sustainable </c:v>
                </c:pt>
                <c:pt idx="2">
                  <c:v>Not Yet Evaluated</c:v>
                </c:pt>
                <c:pt idx="3">
                  <c:v>Not Applicable</c:v>
                </c:pt>
              </c:strCache>
            </c:strRef>
          </c:cat>
          <c:val>
            <c:numRef>
              <c:f>'20. Sustainability'!$C$28:$F$28</c:f>
              <c:numCache>
                <c:formatCode>_(* #,##0_);_(* \(#,##0\);_(* "-"??_);_(@_)</c:formatCode>
                <c:ptCount val="4"/>
                <c:pt idx="0">
                  <c:v>136025370.02000001</c:v>
                </c:pt>
                <c:pt idx="1">
                  <c:v>428307980.81999999</c:v>
                </c:pt>
                <c:pt idx="2">
                  <c:v>1817737689.171</c:v>
                </c:pt>
                <c:pt idx="3">
                  <c:v>68099848</c:v>
                </c:pt>
              </c:numCache>
            </c:numRef>
          </c:val>
        </c:ser>
        <c:firstSliceAng val="0"/>
      </c:pieChart>
      <c:spPr>
        <a:noFill/>
        <a:ln w="25400">
          <a:noFill/>
        </a:ln>
      </c:spPr>
    </c:plotArea>
    <c:plotVisOnly val="1"/>
    <c:dispBlanksAs val="zero"/>
  </c:chart>
  <c:printSettings>
    <c:headerFooter/>
    <c:pageMargins b="0.750000000000003" l="0.70000000000000062" r="0.70000000000000062" t="0.750000000000003"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Percent Change from Previous Year</a:t>
            </a:r>
          </a:p>
          <a:p>
            <a:pPr>
              <a:defRPr/>
            </a:pPr>
            <a:r>
              <a:rPr lang="en-US" sz="1400"/>
              <a:t>Gross Square Feet</a:t>
            </a:r>
          </a:p>
        </c:rich>
      </c:tx>
    </c:title>
    <c:plotArea>
      <c:layout/>
      <c:lineChart>
        <c:grouping val="standard"/>
        <c:ser>
          <c:idx val="0"/>
          <c:order val="0"/>
          <c:marker>
            <c:spPr>
              <a:ln>
                <a:prstDash val="sysDot"/>
              </a:ln>
            </c:spPr>
          </c:marker>
          <c:dPt>
            <c:idx val="3"/>
            <c:marker>
              <c:spPr>
                <a:ln>
                  <a:solidFill>
                    <a:schemeClr val="tx2"/>
                  </a:solidFill>
                  <a:prstDash val="sysDot"/>
                </a:ln>
              </c:spPr>
            </c:marker>
          </c:dPt>
          <c:cat>
            <c:numRef>
              <c:f>Sheet2!$D$3:$I$3</c:f>
              <c:numCache>
                <c:formatCode>General</c:formatCode>
                <c:ptCount val="6"/>
              </c:numCache>
            </c:numRef>
          </c:cat>
          <c:val>
            <c:numRef>
              <c:f>Sheet2!$E$23:$H$23</c:f>
              <c:numCache>
                <c:formatCode>General</c:formatCode>
                <c:ptCount val="4"/>
              </c:numCache>
            </c:numRef>
          </c:val>
        </c:ser>
        <c:ser>
          <c:idx val="1"/>
          <c:order val="1"/>
          <c:tx>
            <c:strRef>
              <c:f>Sheet2!$C$4</c:f>
              <c:strCache>
                <c:ptCount val="1"/>
              </c:strCache>
            </c:strRef>
          </c:tx>
          <c:spPr>
            <a:ln>
              <a:prstDash val="sysDot"/>
            </a:ln>
          </c:spPr>
          <c:cat>
            <c:numRef>
              <c:f>Sheet2!$D$3:$I$3</c:f>
              <c:numCache>
                <c:formatCode>General</c:formatCode>
                <c:ptCount val="6"/>
              </c:numCache>
            </c:numRef>
          </c:cat>
          <c:val>
            <c:numRef>
              <c:f>Sheet2!$D$4:$H$4</c:f>
              <c:numCache>
                <c:formatCode>General</c:formatCode>
                <c:ptCount val="5"/>
              </c:numCache>
            </c:numRef>
          </c:val>
        </c:ser>
        <c:ser>
          <c:idx val="2"/>
          <c:order val="2"/>
          <c:spPr>
            <a:ln>
              <a:prstDash val="sysDot"/>
            </a:ln>
          </c:spPr>
          <c:cat>
            <c:numRef>
              <c:f>Sheet2!$D$3:$I$3</c:f>
              <c:numCache>
                <c:formatCode>General</c:formatCode>
                <c:ptCount val="6"/>
              </c:numCache>
            </c:numRef>
          </c:cat>
          <c:val>
            <c:numRef>
              <c:f>Sheet2!$G$11:$H$11</c:f>
              <c:numCache>
                <c:formatCode>General</c:formatCode>
                <c:ptCount val="2"/>
              </c:numCache>
            </c:numRef>
          </c:val>
        </c:ser>
        <c:marker val="1"/>
        <c:axId val="106063360"/>
        <c:axId val="106065280"/>
      </c:lineChart>
      <c:catAx>
        <c:axId val="106063360"/>
        <c:scaling>
          <c:orientation val="minMax"/>
        </c:scaling>
        <c:axPos val="b"/>
        <c:numFmt formatCode="General" sourceLinked="1"/>
        <c:majorTickMark val="none"/>
        <c:tickLblPos val="nextTo"/>
        <c:crossAx val="106065280"/>
        <c:crosses val="autoZero"/>
        <c:auto val="1"/>
        <c:lblAlgn val="ctr"/>
        <c:lblOffset val="100"/>
      </c:catAx>
      <c:valAx>
        <c:axId val="106065280"/>
        <c:scaling>
          <c:orientation val="minMax"/>
        </c:scaling>
        <c:axPos val="l"/>
        <c:majorGridlines/>
        <c:numFmt formatCode="General" sourceLinked="1"/>
        <c:majorTickMark val="none"/>
        <c:tickLblPos val="nextTo"/>
        <c:spPr>
          <a:ln w="9525">
            <a:noFill/>
          </a:ln>
        </c:spPr>
        <c:crossAx val="106063360"/>
        <c:crosses val="autoZero"/>
        <c:crossBetween val="between"/>
      </c:valAx>
    </c:plotArea>
    <c:legend>
      <c:legendPos val="r"/>
      <c:layout>
        <c:manualLayout>
          <c:xMode val="edge"/>
          <c:yMode val="edge"/>
          <c:x val="0.32674796283420021"/>
          <c:y val="0.9247583775295547"/>
          <c:w val="0.3419455425009072"/>
          <c:h val="5.8252496222334152E-2"/>
        </c:manualLayout>
      </c:layout>
    </c:legend>
    <c:plotVisOnly val="1"/>
    <c:dispBlanksAs val="gap"/>
  </c:chart>
  <c:printSettings>
    <c:headerFooter/>
    <c:pageMargins b="0.75000000000000788" l="0.70000000000000062" r="0.70000000000000062" t="0.7500000000000078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Total Gross Square</a:t>
            </a:r>
            <a:r>
              <a:rPr lang="en-US" baseline="0"/>
              <a:t> Feet</a:t>
            </a:r>
          </a:p>
          <a:p>
            <a:pPr>
              <a:defRPr/>
            </a:pPr>
            <a:r>
              <a:rPr lang="en-US" sz="1400" baseline="0"/>
              <a:t>Building</a:t>
            </a:r>
            <a:endParaRPr lang="en-US" sz="1400"/>
          </a:p>
        </c:rich>
      </c:tx>
    </c:title>
    <c:plotArea>
      <c:layout/>
      <c:barChart>
        <c:barDir val="col"/>
        <c:grouping val="clustered"/>
        <c:ser>
          <c:idx val="0"/>
          <c:order val="0"/>
          <c:cat>
            <c:numRef>
              <c:f>Sheet2!$D$2:$I$2</c:f>
              <c:numCache>
                <c:formatCode>General</c:formatCode>
                <c:ptCount val="6"/>
              </c:numCache>
            </c:numRef>
          </c:cat>
          <c:val>
            <c:numLit>
              <c:formatCode>General</c:formatCode>
              <c:ptCount val="1"/>
              <c:pt idx="0">
                <c:v>0</c:v>
              </c:pt>
            </c:numLit>
          </c:val>
        </c:ser>
        <c:axId val="106085760"/>
        <c:axId val="106091648"/>
      </c:barChart>
      <c:catAx>
        <c:axId val="106085760"/>
        <c:scaling>
          <c:orientation val="minMax"/>
        </c:scaling>
        <c:axPos val="b"/>
        <c:numFmt formatCode="General" sourceLinked="1"/>
        <c:majorTickMark val="none"/>
        <c:tickLblPos val="nextTo"/>
        <c:crossAx val="106091648"/>
        <c:crosses val="autoZero"/>
        <c:auto val="1"/>
        <c:lblAlgn val="ctr"/>
        <c:lblOffset val="100"/>
      </c:catAx>
      <c:valAx>
        <c:axId val="106091648"/>
        <c:scaling>
          <c:orientation val="minMax"/>
          <c:min val="2000000000"/>
        </c:scaling>
        <c:axPos val="l"/>
        <c:majorGridlines/>
        <c:numFmt formatCode="General" sourceLinked="1"/>
        <c:majorTickMark val="none"/>
        <c:tickLblPos val="nextTo"/>
        <c:crossAx val="106085760"/>
        <c:crosses val="autoZero"/>
        <c:crossBetween val="between"/>
      </c:valAx>
    </c:plotArea>
    <c:plotVisOnly val="1"/>
    <c:dispBlanksAs val="gap"/>
  </c:chart>
  <c:printSettings>
    <c:headerFooter/>
    <c:pageMargins b="0.75000000000000766" l="0.70000000000000062" r="0.70000000000000062" t="0.75000000000000766"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Total Annual</a:t>
            </a:r>
            <a:r>
              <a:rPr lang="en-US" baseline="0"/>
              <a:t> Operating Cost</a:t>
            </a:r>
          </a:p>
          <a:p>
            <a:pPr>
              <a:defRPr/>
            </a:pPr>
            <a:r>
              <a:rPr lang="en-US" sz="1400" baseline="0"/>
              <a:t>Building</a:t>
            </a:r>
            <a:endParaRPr lang="en-US" sz="1400"/>
          </a:p>
        </c:rich>
      </c:tx>
    </c:title>
    <c:plotArea>
      <c:layout/>
      <c:barChart>
        <c:barDir val="col"/>
        <c:grouping val="clustered"/>
        <c:ser>
          <c:idx val="0"/>
          <c:order val="0"/>
          <c:cat>
            <c:numRef>
              <c:f>Sheet2!$D$2:$I$2</c:f>
              <c:numCache>
                <c:formatCode>General</c:formatCode>
                <c:ptCount val="6"/>
              </c:numCache>
            </c:numRef>
          </c:cat>
          <c:val>
            <c:numLit>
              <c:formatCode>General</c:formatCode>
              <c:ptCount val="1"/>
              <c:pt idx="0">
                <c:v>0</c:v>
              </c:pt>
            </c:numLit>
          </c:val>
        </c:ser>
        <c:axId val="93913856"/>
        <c:axId val="93915392"/>
      </c:barChart>
      <c:catAx>
        <c:axId val="93913856"/>
        <c:scaling>
          <c:orientation val="minMax"/>
        </c:scaling>
        <c:axPos val="b"/>
        <c:numFmt formatCode="General" sourceLinked="1"/>
        <c:majorTickMark val="none"/>
        <c:tickLblPos val="nextTo"/>
        <c:crossAx val="93915392"/>
        <c:crosses val="autoZero"/>
        <c:auto val="1"/>
        <c:lblAlgn val="ctr"/>
        <c:lblOffset val="100"/>
      </c:catAx>
      <c:valAx>
        <c:axId val="93915392"/>
        <c:scaling>
          <c:orientation val="minMax"/>
        </c:scaling>
        <c:axPos val="l"/>
        <c:majorGridlines/>
        <c:numFmt formatCode="General" sourceLinked="1"/>
        <c:majorTickMark val="none"/>
        <c:tickLblPos val="nextTo"/>
        <c:crossAx val="93913856"/>
        <c:crosses val="autoZero"/>
        <c:crossBetween val="between"/>
      </c:valAx>
    </c:plotArea>
    <c:plotVisOnly val="1"/>
    <c:dispBlanksAs val="gap"/>
  </c:chart>
  <c:printSettings>
    <c:headerFooter/>
    <c:pageMargins b="0.75000000000000766" l="0.70000000000000062" r="0.70000000000000062" t="0.75000000000000766"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Annual Operating Cost</a:t>
            </a:r>
            <a:br>
              <a:rPr lang="en-US"/>
            </a:br>
            <a:r>
              <a:rPr lang="en-US" sz="1400"/>
              <a:t>
Percent Change from Pre</a:t>
            </a:r>
            <a:r>
              <a:rPr lang="en-US" sz="1400" baseline="0"/>
              <a:t>vious</a:t>
            </a:r>
            <a:endParaRPr lang="en-US" sz="1400"/>
          </a:p>
        </c:rich>
      </c:tx>
    </c:title>
    <c:plotArea>
      <c:layout/>
      <c:lineChart>
        <c:grouping val="standard"/>
        <c:ser>
          <c:idx val="0"/>
          <c:order val="0"/>
          <c:tx>
            <c:strRef>
              <c:f>Sheet2!$D$29</c:f>
              <c:strCache>
                <c:ptCount val="1"/>
              </c:strCache>
            </c:strRef>
          </c:tx>
          <c:spPr>
            <a:ln>
              <a:solidFill>
                <a:schemeClr val="accent2"/>
              </a:solidFill>
              <a:prstDash val="sysDot"/>
            </a:ln>
          </c:spPr>
          <c:marker>
            <c:symbol val="square"/>
            <c:size val="7"/>
            <c:spPr>
              <a:solidFill>
                <a:schemeClr val="accent2"/>
              </a:solidFill>
              <a:ln cap="flat">
                <a:solidFill>
                  <a:srgbClr val="C0504D"/>
                </a:solidFill>
                <a:prstDash val="sysDot"/>
              </a:ln>
            </c:spPr>
          </c:marker>
          <c:cat>
            <c:numRef>
              <c:f>Sheet2!$D$3:$H$3</c:f>
              <c:numCache>
                <c:formatCode>General</c:formatCode>
                <c:ptCount val="5"/>
              </c:numCache>
            </c:numRef>
          </c:cat>
          <c:val>
            <c:numRef>
              <c:f>Sheet2!$E$29:$I$29</c:f>
              <c:numCache>
                <c:formatCode>General</c:formatCode>
                <c:ptCount val="5"/>
              </c:numCache>
            </c:numRef>
          </c:val>
        </c:ser>
        <c:ser>
          <c:idx val="2"/>
          <c:order val="1"/>
          <c:tx>
            <c:strRef>
              <c:f>Sheet2!$D$36</c:f>
              <c:strCache>
                <c:ptCount val="1"/>
              </c:strCache>
            </c:strRef>
          </c:tx>
          <c:spPr>
            <a:ln>
              <a:prstDash val="sysDot"/>
            </a:ln>
          </c:spPr>
          <c:marker>
            <c:spPr>
              <a:ln cap="flat">
                <a:prstDash val="solid"/>
                <a:round/>
                <a:headEnd w="med" len="med"/>
              </a:ln>
            </c:spPr>
          </c:marker>
          <c:cat>
            <c:numRef>
              <c:f>Sheet2!$D$3:$H$3</c:f>
              <c:numCache>
                <c:formatCode>General</c:formatCode>
                <c:ptCount val="5"/>
              </c:numCache>
            </c:numRef>
          </c:cat>
          <c:val>
            <c:numRef>
              <c:f>Sheet2!$E$36:$I$36</c:f>
              <c:numCache>
                <c:formatCode>General</c:formatCode>
                <c:ptCount val="5"/>
              </c:numCache>
            </c:numRef>
          </c:val>
        </c:ser>
        <c:ser>
          <c:idx val="1"/>
          <c:order val="2"/>
          <c:tx>
            <c:strRef>
              <c:f>Sheet2!$D$48</c:f>
              <c:strCache>
                <c:ptCount val="1"/>
              </c:strCache>
            </c:strRef>
          </c:tx>
          <c:spPr>
            <a:ln>
              <a:solidFill>
                <a:schemeClr val="accent1"/>
              </a:solidFill>
              <a:prstDash val="solid"/>
            </a:ln>
          </c:spPr>
          <c:marker>
            <c:symbol val="diamond"/>
            <c:size val="7"/>
            <c:spPr>
              <a:solidFill>
                <a:schemeClr val="accent1"/>
              </a:solidFill>
              <a:ln cap="sq">
                <a:solidFill>
                  <a:schemeClr val="accent1"/>
                </a:solidFill>
                <a:prstDash val="solid"/>
                <a:round/>
              </a:ln>
            </c:spPr>
          </c:marker>
          <c:cat>
            <c:numRef>
              <c:f>Sheet2!$D$3:$H$3</c:f>
              <c:numCache>
                <c:formatCode>General</c:formatCode>
                <c:ptCount val="5"/>
              </c:numCache>
            </c:numRef>
          </c:cat>
          <c:val>
            <c:numRef>
              <c:f>Sheet2!$E$48:$I$48</c:f>
              <c:numCache>
                <c:formatCode>General</c:formatCode>
                <c:ptCount val="5"/>
              </c:numCache>
            </c:numRef>
          </c:val>
        </c:ser>
        <c:marker val="1"/>
        <c:axId val="89353216"/>
        <c:axId val="89371776"/>
      </c:lineChart>
      <c:catAx>
        <c:axId val="89353216"/>
        <c:scaling>
          <c:orientation val="minMax"/>
        </c:scaling>
        <c:axPos val="b"/>
        <c:numFmt formatCode="General" sourceLinked="1"/>
        <c:tickLblPos val="nextTo"/>
        <c:spPr>
          <a:ln>
            <a:prstDash val="solid"/>
          </a:ln>
        </c:spPr>
        <c:crossAx val="89371776"/>
        <c:crosses val="autoZero"/>
        <c:auto val="1"/>
        <c:lblAlgn val="ctr"/>
        <c:lblOffset val="100"/>
      </c:catAx>
      <c:valAx>
        <c:axId val="89371776"/>
        <c:scaling>
          <c:orientation val="minMax"/>
        </c:scaling>
        <c:axPos val="l"/>
        <c:majorGridlines/>
        <c:numFmt formatCode="General" sourceLinked="1"/>
        <c:tickLblPos val="nextTo"/>
        <c:crossAx val="89353216"/>
        <c:crosses val="autoZero"/>
        <c:crossBetween val="between"/>
      </c:valAx>
      <c:spPr>
        <a:ln>
          <a:prstDash val="sysDot"/>
        </a:ln>
      </c:spPr>
    </c:plotArea>
    <c:legend>
      <c:legendPos val="r"/>
      <c:layout>
        <c:manualLayout>
          <c:xMode val="edge"/>
          <c:yMode val="edge"/>
          <c:x val="0.9015287609500684"/>
          <c:y val="0.45368223640030758"/>
          <c:w val="8.6587508113848383E-2"/>
          <c:h val="0.17102157602524684"/>
        </c:manualLayout>
      </c:layout>
      <c:txPr>
        <a:bodyPr/>
        <a:lstStyle/>
        <a:p>
          <a:pPr>
            <a:defRPr lang="en-US" sz="1000" b="0" i="0" u="none" strike="noStrike" kern="1200" baseline="0">
              <a:solidFill>
                <a:sysClr val="windowText" lastClr="000000"/>
              </a:solidFill>
              <a:latin typeface="+mn-lt"/>
              <a:ea typeface="+mn-ea"/>
              <a:cs typeface="+mn-cs"/>
            </a:defRPr>
          </a:pPr>
          <a:endParaRPr lang="en-US"/>
        </a:p>
      </c:txPr>
    </c:legend>
    <c:plotVisOnly val="1"/>
    <c:dispBlanksAs val="gap"/>
  </c:chart>
  <c:printSettings>
    <c:headerFooter/>
    <c:pageMargins b="0.75000000000000788" l="0.70000000000000062" r="0.70000000000000062" t="0.75000000000000788"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0"/>
          <c:order val="0"/>
          <c:tx>
            <c:strRef>
              <c:f>Sheet2!$O$37</c:f>
              <c:strCache>
                <c:ptCount val="1"/>
              </c:strCache>
            </c:strRef>
          </c:tx>
          <c:spPr>
            <a:ln>
              <a:prstDash val="sysDot"/>
            </a:ln>
          </c:spPr>
          <c:val>
            <c:numRef>
              <c:f>Sheet2!$P$37:$T$37</c:f>
              <c:numCache>
                <c:formatCode>General</c:formatCode>
                <c:ptCount val="5"/>
              </c:numCache>
            </c:numRef>
          </c:val>
        </c:ser>
        <c:ser>
          <c:idx val="1"/>
          <c:order val="1"/>
          <c:tx>
            <c:strRef>
              <c:f>Sheet2!$O$36</c:f>
              <c:strCache>
                <c:ptCount val="1"/>
              </c:strCache>
            </c:strRef>
          </c:tx>
          <c:spPr>
            <a:ln>
              <a:prstDash val="sysDot"/>
            </a:ln>
          </c:spPr>
          <c:val>
            <c:numRef>
              <c:f>Sheet2!$P$36:$T$36</c:f>
              <c:numCache>
                <c:formatCode>General</c:formatCode>
                <c:ptCount val="5"/>
              </c:numCache>
            </c:numRef>
          </c:val>
        </c:ser>
        <c:ser>
          <c:idx val="2"/>
          <c:order val="2"/>
          <c:tx>
            <c:strRef>
              <c:f>Sheet2!$O$34</c:f>
              <c:strCache>
                <c:ptCount val="1"/>
              </c:strCache>
            </c:strRef>
          </c:tx>
          <c:spPr>
            <a:ln>
              <a:prstDash val="sysDot"/>
            </a:ln>
          </c:spPr>
          <c:val>
            <c:numRef>
              <c:f>Sheet2!$P$34:$T$34</c:f>
              <c:numCache>
                <c:formatCode>General</c:formatCode>
                <c:ptCount val="5"/>
              </c:numCache>
            </c:numRef>
          </c:val>
        </c:ser>
        <c:ser>
          <c:idx val="3"/>
          <c:order val="3"/>
          <c:tx>
            <c:strRef>
              <c:f>Sheet2!$O$33</c:f>
              <c:strCache>
                <c:ptCount val="1"/>
              </c:strCache>
            </c:strRef>
          </c:tx>
          <c:spPr>
            <a:ln>
              <a:solidFill>
                <a:schemeClr val="accent1"/>
              </a:solidFill>
              <a:prstDash val="sysDot"/>
            </a:ln>
          </c:spPr>
          <c:val>
            <c:numRef>
              <c:f>Sheet2!$P$33:$T$33</c:f>
              <c:numCache>
                <c:formatCode>General</c:formatCode>
                <c:ptCount val="5"/>
              </c:numCache>
            </c:numRef>
          </c:val>
        </c:ser>
        <c:ser>
          <c:idx val="4"/>
          <c:order val="4"/>
          <c:tx>
            <c:strRef>
              <c:f>Sheet2!$O$48</c:f>
              <c:strCache>
                <c:ptCount val="1"/>
              </c:strCache>
            </c:strRef>
          </c:tx>
          <c:spPr>
            <a:ln>
              <a:prstDash val="sysDot"/>
            </a:ln>
          </c:spPr>
          <c:val>
            <c:numRef>
              <c:f>Sheet2!$P$48:$T$48</c:f>
              <c:numCache>
                <c:formatCode>General</c:formatCode>
                <c:ptCount val="5"/>
              </c:numCache>
            </c:numRef>
          </c:val>
        </c:ser>
        <c:marker val="1"/>
        <c:axId val="92276608"/>
        <c:axId val="92286976"/>
      </c:lineChart>
      <c:catAx>
        <c:axId val="92276608"/>
        <c:scaling>
          <c:orientation val="minMax"/>
        </c:scaling>
        <c:axPos val="b"/>
        <c:numFmt formatCode="General" sourceLinked="1"/>
        <c:tickLblPos val="nextTo"/>
        <c:crossAx val="92286976"/>
        <c:crosses val="autoZero"/>
        <c:auto val="1"/>
        <c:lblAlgn val="ctr"/>
        <c:lblOffset val="100"/>
      </c:catAx>
      <c:valAx>
        <c:axId val="92286976"/>
        <c:scaling>
          <c:orientation val="minMax"/>
        </c:scaling>
        <c:axPos val="l"/>
        <c:majorGridlines/>
        <c:numFmt formatCode="General" sourceLinked="1"/>
        <c:tickLblPos val="nextTo"/>
        <c:crossAx val="92276608"/>
        <c:crosses val="autoZero"/>
        <c:crossBetween val="between"/>
      </c:valAx>
    </c:plotArea>
    <c:legend>
      <c:legendPos val="r"/>
      <c:layout>
        <c:manualLayout>
          <c:xMode val="edge"/>
          <c:yMode val="edge"/>
          <c:x val="0.32217617102533752"/>
          <c:y val="0.93968960862415707"/>
          <c:w val="0.35146491384582279"/>
          <c:h val="4.6692651360206561E-2"/>
        </c:manualLayout>
      </c:layout>
    </c:legend>
    <c:plotVisOnly val="1"/>
    <c:dispBlanksAs val="gap"/>
  </c:chart>
  <c:printSettings>
    <c:headerFooter/>
    <c:pageMargins b="0.75000000000000777" l="0.70000000000000062" r="0.70000000000000062" t="0.75000000000000777"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1"/>
          <c:order val="0"/>
          <c:tx>
            <c:strRef>
              <c:f>Sheet2!$O$32</c:f>
              <c:strCache>
                <c:ptCount val="1"/>
              </c:strCache>
            </c:strRef>
          </c:tx>
          <c:spPr>
            <a:ln>
              <a:prstDash val="sysDot"/>
            </a:ln>
          </c:spPr>
          <c:val>
            <c:numRef>
              <c:f>Sheet2!$P$32:$T$32</c:f>
              <c:numCache>
                <c:formatCode>General</c:formatCode>
                <c:ptCount val="5"/>
              </c:numCache>
            </c:numRef>
          </c:val>
        </c:ser>
        <c:ser>
          <c:idx val="3"/>
          <c:order val="1"/>
          <c:tx>
            <c:strRef>
              <c:f>Sheet2!$O$43</c:f>
              <c:strCache>
                <c:ptCount val="1"/>
              </c:strCache>
            </c:strRef>
          </c:tx>
          <c:spPr>
            <a:ln>
              <a:prstDash val="sysDot"/>
            </a:ln>
          </c:spPr>
          <c:val>
            <c:numRef>
              <c:f>Sheet2!$P$43:$T$43</c:f>
              <c:numCache>
                <c:formatCode>General</c:formatCode>
                <c:ptCount val="5"/>
              </c:numCache>
            </c:numRef>
          </c:val>
        </c:ser>
        <c:ser>
          <c:idx val="4"/>
          <c:order val="2"/>
          <c:tx>
            <c:strRef>
              <c:f>Sheet2!$O$40</c:f>
              <c:strCache>
                <c:ptCount val="1"/>
              </c:strCache>
            </c:strRef>
          </c:tx>
          <c:spPr>
            <a:ln>
              <a:prstDash val="sysDot"/>
            </a:ln>
          </c:spPr>
          <c:val>
            <c:numRef>
              <c:f>Sheet2!$P$40:$T$40</c:f>
              <c:numCache>
                <c:formatCode>General</c:formatCode>
                <c:ptCount val="5"/>
              </c:numCache>
            </c:numRef>
          </c:val>
        </c:ser>
        <c:ser>
          <c:idx val="5"/>
          <c:order val="3"/>
          <c:tx>
            <c:strRef>
              <c:f>Sheet2!$O$38</c:f>
              <c:strCache>
                <c:ptCount val="1"/>
              </c:strCache>
            </c:strRef>
          </c:tx>
          <c:spPr>
            <a:ln>
              <a:prstDash val="sysDot"/>
            </a:ln>
          </c:spPr>
          <c:val>
            <c:numRef>
              <c:f>Sheet2!$P$38:$T$38</c:f>
              <c:numCache>
                <c:formatCode>General</c:formatCode>
                <c:ptCount val="5"/>
              </c:numCache>
            </c:numRef>
          </c:val>
        </c:ser>
        <c:marker val="1"/>
        <c:axId val="92325376"/>
        <c:axId val="92327296"/>
      </c:lineChart>
      <c:catAx>
        <c:axId val="92325376"/>
        <c:scaling>
          <c:orientation val="minMax"/>
        </c:scaling>
        <c:axPos val="b"/>
        <c:numFmt formatCode="General" sourceLinked="1"/>
        <c:tickLblPos val="nextTo"/>
        <c:crossAx val="92327296"/>
        <c:crosses val="autoZero"/>
        <c:auto val="1"/>
        <c:lblAlgn val="ctr"/>
        <c:lblOffset val="100"/>
      </c:catAx>
      <c:valAx>
        <c:axId val="92327296"/>
        <c:scaling>
          <c:orientation val="minMax"/>
        </c:scaling>
        <c:axPos val="l"/>
        <c:majorGridlines/>
        <c:numFmt formatCode="General" sourceLinked="1"/>
        <c:tickLblPos val="nextTo"/>
        <c:crossAx val="92325376"/>
        <c:crosses val="autoZero"/>
        <c:crossBetween val="between"/>
      </c:valAx>
    </c:plotArea>
    <c:legend>
      <c:legendPos val="r"/>
      <c:layout>
        <c:manualLayout>
          <c:xMode val="edge"/>
          <c:yMode val="edge"/>
          <c:x val="0.3941303824873707"/>
          <c:y val="0.94038549840885888"/>
          <c:w val="0.21069203957436572"/>
          <c:h val="4.6153889492459334E-2"/>
        </c:manualLayout>
      </c:layout>
    </c:legend>
    <c:plotVisOnly val="1"/>
    <c:dispBlanksAs val="gap"/>
  </c:chart>
  <c:printSettings>
    <c:headerFooter/>
    <c:pageMargins b="0.75000000000000766" l="0.70000000000000062" r="0.70000000000000062" t="0.750000000000007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Agencies</a:t>
            </a:r>
          </a:p>
          <a:p>
            <a:pPr>
              <a:defRPr/>
            </a:pPr>
            <a:r>
              <a:rPr lang="en-US" sz="1600"/>
              <a:t>by Land Acreage</a:t>
            </a:r>
          </a:p>
        </c:rich>
      </c:tx>
      <c:layout/>
    </c:title>
    <c:plotArea>
      <c:layout/>
      <c:pieChart>
        <c:varyColors val="1"/>
        <c:ser>
          <c:idx val="0"/>
          <c:order val="0"/>
          <c:dPt>
            <c:idx val="0"/>
          </c:dPt>
          <c:dPt>
            <c:idx val="1"/>
          </c:dPt>
          <c:dPt>
            <c:idx val="2"/>
          </c:dPt>
          <c:dPt>
            <c:idx val="3"/>
          </c:dPt>
          <c:dPt>
            <c:idx val="4"/>
          </c:dPt>
          <c:dPt>
            <c:idx val="5"/>
          </c:dPt>
          <c:dLbls>
            <c:dLbl>
              <c:idx val="5"/>
              <c:layout>
                <c:manualLayout>
                  <c:x val="-0.17985025352493941"/>
                  <c:y val="0.10263929618768329"/>
                </c:manualLayout>
              </c:layout>
              <c:spPr/>
              <c:txPr>
                <a:bodyPr/>
                <a:lstStyle/>
                <a:p>
                  <a:pPr>
                    <a:defRPr/>
                  </a:pPr>
                  <a:endParaRPr lang="en-US"/>
                </a:p>
              </c:txPr>
              <c:dLblPos val="bestFit"/>
              <c:showCatName val="1"/>
              <c:showPercent val="1"/>
            </c:dLbl>
            <c:showCatName val="1"/>
            <c:showPercent val="1"/>
            <c:showLeaderLines val="1"/>
          </c:dLbls>
          <c:cat>
            <c:strRef>
              <c:f>Sheet2!$B$49:$B$54</c:f>
              <c:strCache>
                <c:ptCount val="6"/>
                <c:pt idx="0">
                  <c:v>Army</c:v>
                </c:pt>
                <c:pt idx="1">
                  <c:v>Air Force</c:v>
                </c:pt>
                <c:pt idx="2">
                  <c:v>Corps of Engineers</c:v>
                </c:pt>
                <c:pt idx="3">
                  <c:v>Interior</c:v>
                </c:pt>
                <c:pt idx="4">
                  <c:v>Navy</c:v>
                </c:pt>
                <c:pt idx="5">
                  <c:v>All Remaining CFO Act Agencies</c:v>
                </c:pt>
              </c:strCache>
            </c:strRef>
          </c:cat>
          <c:val>
            <c:numRef>
              <c:f>Sheet2!$C$49:$C$54</c:f>
              <c:numCache>
                <c:formatCode>_(* #,##0_);_(* \(#,##0\);_(* "-"??_);_(@_)</c:formatCode>
                <c:ptCount val="6"/>
                <c:pt idx="0">
                  <c:v>13719631.528999999</c:v>
                </c:pt>
                <c:pt idx="1">
                  <c:v>8409287.4100000001</c:v>
                </c:pt>
                <c:pt idx="2">
                  <c:v>7686160.3620000007</c:v>
                </c:pt>
                <c:pt idx="3">
                  <c:v>6338307.2319999998</c:v>
                </c:pt>
                <c:pt idx="4">
                  <c:v>4385615.841</c:v>
                </c:pt>
                <c:pt idx="5">
                  <c:v>3107354.2880000025</c:v>
                </c:pt>
              </c:numCache>
            </c:numRef>
          </c:val>
        </c:ser>
        <c:firstSliceAng val="0"/>
      </c:pieChart>
      <c:spPr>
        <a:noFill/>
        <a:ln w="25400">
          <a:noFill/>
        </a:ln>
      </c:spPr>
    </c:plotArea>
    <c:plotVisOnly val="1"/>
    <c:dispBlanksAs val="zero"/>
  </c:chart>
  <c:printSettings>
    <c:headerFooter/>
    <c:pageMargins b="0.75000000000000333" l="0.70000000000000062" r="0.70000000000000062" t="0.750000000000003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Annual</a:t>
            </a:r>
            <a:r>
              <a:rPr lang="en-US" baseline="0"/>
              <a:t> Operating Cost </a:t>
            </a:r>
          </a:p>
          <a:p>
            <a:pPr>
              <a:defRPr/>
            </a:pPr>
            <a:r>
              <a:rPr lang="en-US" baseline="0"/>
              <a:t>per Gross Square Foot</a:t>
            </a:r>
            <a:endParaRPr lang="en-US"/>
          </a:p>
        </c:rich>
      </c:tx>
      <c:layout/>
    </c:title>
    <c:plotArea>
      <c:layout/>
      <c:barChart>
        <c:barDir val="col"/>
        <c:grouping val="clustered"/>
        <c:ser>
          <c:idx val="0"/>
          <c:order val="0"/>
          <c:spPr>
            <a:solidFill>
              <a:schemeClr val="accent3">
                <a:lumMod val="60000"/>
                <a:lumOff val="40000"/>
              </a:schemeClr>
            </a:solidFill>
            <a:ln>
              <a:solidFill>
                <a:srgbClr val="B3D34D"/>
              </a:solidFill>
            </a:ln>
          </c:spPr>
          <c:dLbls>
            <c:showVal val="1"/>
          </c:dLbls>
          <c:cat>
            <c:strRef>
              <c:f>'Back-End'!$A$34:$B$34</c:f>
              <c:strCache>
                <c:ptCount val="2"/>
                <c:pt idx="0">
                  <c:v>FY 2011</c:v>
                </c:pt>
                <c:pt idx="1">
                  <c:v>FY 2012</c:v>
                </c:pt>
              </c:strCache>
            </c:strRef>
          </c:cat>
          <c:val>
            <c:numRef>
              <c:f>'Back-End'!$A$35:$B$35</c:f>
              <c:numCache>
                <c:formatCode>"$"#,##0.00</c:formatCode>
                <c:ptCount val="2"/>
                <c:pt idx="0">
                  <c:v>7.2610921284932486</c:v>
                </c:pt>
                <c:pt idx="1">
                  <c:v>7.4450862050696811</c:v>
                </c:pt>
              </c:numCache>
            </c:numRef>
          </c:val>
        </c:ser>
        <c:axId val="103444864"/>
        <c:axId val="103446400"/>
      </c:barChart>
      <c:catAx>
        <c:axId val="103444864"/>
        <c:scaling>
          <c:orientation val="minMax"/>
        </c:scaling>
        <c:axPos val="b"/>
        <c:numFmt formatCode="General" sourceLinked="1"/>
        <c:tickLblPos val="nextTo"/>
        <c:crossAx val="103446400"/>
        <c:crosses val="autoZero"/>
        <c:auto val="1"/>
        <c:lblAlgn val="ctr"/>
        <c:lblOffset val="100"/>
      </c:catAx>
      <c:valAx>
        <c:axId val="103446400"/>
        <c:scaling>
          <c:orientation val="minMax"/>
          <c:max val="10"/>
          <c:min val="0"/>
        </c:scaling>
        <c:axPos val="l"/>
        <c:majorGridlines/>
        <c:numFmt formatCode="_(\$* #,##0_);_(\$* \(#,##0\);_(\$* &quot;-&quot;_);_(@_)" sourceLinked="0"/>
        <c:tickLblPos val="nextTo"/>
        <c:crossAx val="103444864"/>
        <c:crosses val="autoZero"/>
        <c:crossBetween val="between"/>
      </c:valAx>
    </c:plotArea>
    <c:plotVisOnly val="1"/>
    <c:dispBlanksAs val="gap"/>
  </c:chart>
  <c:printSettings>
    <c:headerFooter/>
    <c:pageMargins b="0.75000000000000355" l="0.70000000000000062" r="0.70000000000000062" t="0.750000000000003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Percent Owned vs. Leased</a:t>
            </a:r>
          </a:p>
          <a:p>
            <a:pPr>
              <a:defRPr/>
            </a:pPr>
            <a:r>
              <a:rPr lang="en-US" sz="1400"/>
              <a:t>Gross Square Feet</a:t>
            </a:r>
            <a:r>
              <a:rPr lang="en-US" sz="1400" baseline="0"/>
              <a:t> of </a:t>
            </a:r>
            <a:r>
              <a:rPr lang="en-US" sz="1400"/>
              <a:t>Federal Buildings </a:t>
            </a:r>
          </a:p>
        </c:rich>
      </c:tx>
      <c:layout/>
    </c:title>
    <c:plotArea>
      <c:layout>
        <c:manualLayout>
          <c:layoutTarget val="inner"/>
          <c:xMode val="edge"/>
          <c:yMode val="edge"/>
          <c:x val="8.4887746438684533E-2"/>
          <c:y val="0.19886339622763421"/>
          <c:w val="0.7454082709312948"/>
          <c:h val="0.70865234305071867"/>
        </c:manualLayout>
      </c:layout>
      <c:barChart>
        <c:barDir val="col"/>
        <c:grouping val="percentStacked"/>
        <c:ser>
          <c:idx val="0"/>
          <c:order val="0"/>
          <c:tx>
            <c:strRef>
              <c:f>'Back-End'!$D$3</c:f>
              <c:strCache>
                <c:ptCount val="1"/>
                <c:pt idx="0">
                  <c:v>Owned</c:v>
                </c:pt>
              </c:strCache>
            </c:strRef>
          </c:tx>
          <c:dLbls>
            <c:showVal val="1"/>
          </c:dLbls>
          <c:cat>
            <c:strRef>
              <c:f>'Back-End'!$A$17:$A$18</c:f>
              <c:strCache>
                <c:ptCount val="2"/>
                <c:pt idx="0">
                  <c:v>FY 2011</c:v>
                </c:pt>
                <c:pt idx="1">
                  <c:v>FY 2012</c:v>
                </c:pt>
              </c:strCache>
            </c:strRef>
          </c:cat>
          <c:val>
            <c:numRef>
              <c:f>'Back-End'!$D$5:$D$6</c:f>
              <c:numCache>
                <c:formatCode>0.0%</c:formatCode>
                <c:ptCount val="2"/>
                <c:pt idx="0">
                  <c:v>0.8317513126895697</c:v>
                </c:pt>
                <c:pt idx="1">
                  <c:v>0.83458053821996325</c:v>
                </c:pt>
              </c:numCache>
            </c:numRef>
          </c:val>
        </c:ser>
        <c:ser>
          <c:idx val="1"/>
          <c:order val="1"/>
          <c:tx>
            <c:strRef>
              <c:f>'Back-End'!$E$3</c:f>
              <c:strCache>
                <c:ptCount val="1"/>
                <c:pt idx="0">
                  <c:v>Leased</c:v>
                </c:pt>
              </c:strCache>
            </c:strRef>
          </c:tx>
          <c:dLbls>
            <c:showVal val="1"/>
          </c:dLbls>
          <c:cat>
            <c:strRef>
              <c:f>'Back-End'!$A$17:$A$18</c:f>
              <c:strCache>
                <c:ptCount val="2"/>
                <c:pt idx="0">
                  <c:v>FY 2011</c:v>
                </c:pt>
                <c:pt idx="1">
                  <c:v>FY 2012</c:v>
                </c:pt>
              </c:strCache>
            </c:strRef>
          </c:cat>
          <c:val>
            <c:numRef>
              <c:f>'Back-End'!$E$5:$E$6</c:f>
              <c:numCache>
                <c:formatCode>0.0%</c:formatCode>
                <c:ptCount val="2"/>
                <c:pt idx="0">
                  <c:v>0.16824868731043027</c:v>
                </c:pt>
                <c:pt idx="1">
                  <c:v>0.16541946178003683</c:v>
                </c:pt>
              </c:numCache>
            </c:numRef>
          </c:val>
        </c:ser>
        <c:overlap val="100"/>
        <c:axId val="105123200"/>
        <c:axId val="105133184"/>
      </c:barChart>
      <c:catAx>
        <c:axId val="105123200"/>
        <c:scaling>
          <c:orientation val="minMax"/>
        </c:scaling>
        <c:axPos val="b"/>
        <c:numFmt formatCode="General" sourceLinked="1"/>
        <c:tickLblPos val="nextTo"/>
        <c:crossAx val="105133184"/>
        <c:crosses val="autoZero"/>
        <c:auto val="1"/>
        <c:lblAlgn val="ctr"/>
        <c:lblOffset val="100"/>
      </c:catAx>
      <c:valAx>
        <c:axId val="105133184"/>
        <c:scaling>
          <c:orientation val="minMax"/>
          <c:max val="1"/>
        </c:scaling>
        <c:axPos val="l"/>
        <c:majorGridlines/>
        <c:numFmt formatCode="0%" sourceLinked="1"/>
        <c:tickLblPos val="nextTo"/>
        <c:crossAx val="105123200"/>
        <c:crosses val="autoZero"/>
        <c:crossBetween val="between"/>
      </c:valAx>
    </c:plotArea>
    <c:legend>
      <c:legendPos val="r"/>
      <c:layout>
        <c:manualLayout>
          <c:xMode val="edge"/>
          <c:yMode val="edge"/>
          <c:x val="0.87030155066152071"/>
          <c:y val="0.51944585353150374"/>
          <c:w val="0.11466175937441202"/>
          <c:h val="0.13333369502412928"/>
        </c:manualLayout>
      </c:layout>
      <c:txPr>
        <a:bodyPr/>
        <a:lstStyle/>
        <a:p>
          <a:pPr rtl="0">
            <a:defRPr/>
          </a:pPr>
          <a:endParaRPr lang="en-US"/>
        </a:p>
      </c:txPr>
    </c:legend>
    <c:plotVisOnly val="1"/>
    <c:dispBlanksAs val="gap"/>
  </c:chart>
  <c:printSettings>
    <c:headerFooter/>
    <c:pageMargins b="0.75000000000000699" l="0.70000000000000062" r="0.70000000000000062" t="0.75000000000000699"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t>Building Use</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400"/>
              <a:t>Gross</a:t>
            </a:r>
            <a:r>
              <a:rPr lang="en-US" sz="1400" baseline="0"/>
              <a:t> Square Feet</a:t>
            </a:r>
          </a:p>
        </c:rich>
      </c:tx>
    </c:title>
    <c:plotArea>
      <c:layout/>
      <c:barChart>
        <c:barDir val="col"/>
        <c:grouping val="clustered"/>
        <c:ser>
          <c:idx val="0"/>
          <c:order val="0"/>
          <c:tx>
            <c:strRef>
              <c:f>Sheet2!$M$5</c:f>
              <c:strCache>
                <c:ptCount val="1"/>
                <c:pt idx="0">
                  <c:v>Leased</c:v>
                </c:pt>
              </c:strCache>
            </c:strRef>
          </c:tx>
          <c:spPr>
            <a:solidFill>
              <a:srgbClr val="BD4A47"/>
            </a:solidFill>
          </c:spPr>
          <c:cat>
            <c:strRef>
              <c:f>'4. BuildingsUse'!$B$5:$B$15</c:f>
              <c:strCache>
                <c:ptCount val="11"/>
                <c:pt idx="0">
                  <c:v>Office</c:v>
                </c:pt>
                <c:pt idx="1">
                  <c:v>Service</c:v>
                </c:pt>
                <c:pt idx="2">
                  <c:v>All Other****</c:v>
                </c:pt>
                <c:pt idx="3">
                  <c:v>Dormitories/Barracks</c:v>
                </c:pt>
                <c:pt idx="4">
                  <c:v>School</c:v>
                </c:pt>
                <c:pt idx="5">
                  <c:v>Other Institutional Uses</c:v>
                </c:pt>
                <c:pt idx="6">
                  <c:v>Laboratories</c:v>
                </c:pt>
                <c:pt idx="7">
                  <c:v>Warehouses</c:v>
                </c:pt>
                <c:pt idx="8">
                  <c:v>Family Housing</c:v>
                </c:pt>
                <c:pt idx="9">
                  <c:v>Hospital</c:v>
                </c:pt>
                <c:pt idx="10">
                  <c:v>Industrial</c:v>
                </c:pt>
              </c:strCache>
            </c:strRef>
          </c:cat>
          <c:val>
            <c:numRef>
              <c:f>'4. BuildingsUse'!$F$5:$F$15</c:f>
              <c:numCache>
                <c:formatCode>_(* #,##0_);_(* \(#,##0\);_(* "-"??_);_(@_)</c:formatCode>
                <c:ptCount val="11"/>
                <c:pt idx="0">
                  <c:v>250702991.86000001</c:v>
                </c:pt>
                <c:pt idx="1">
                  <c:v>32447215.100000001</c:v>
                </c:pt>
                <c:pt idx="2">
                  <c:v>23136405.760000002</c:v>
                </c:pt>
                <c:pt idx="3">
                  <c:v>29757903.129999999</c:v>
                </c:pt>
                <c:pt idx="4">
                  <c:v>14747276.34</c:v>
                </c:pt>
                <c:pt idx="5">
                  <c:v>19835341.109999999</c:v>
                </c:pt>
                <c:pt idx="6">
                  <c:v>4158602</c:v>
                </c:pt>
                <c:pt idx="7">
                  <c:v>30753251</c:v>
                </c:pt>
                <c:pt idx="8">
                  <c:v>122055007.65000001</c:v>
                </c:pt>
                <c:pt idx="9">
                  <c:v>1998025</c:v>
                </c:pt>
                <c:pt idx="10">
                  <c:v>2434236.04</c:v>
                </c:pt>
              </c:numCache>
            </c:numRef>
          </c:val>
        </c:ser>
        <c:ser>
          <c:idx val="1"/>
          <c:order val="1"/>
          <c:tx>
            <c:strRef>
              <c:f>Sheet2!$M$4</c:f>
              <c:strCache>
                <c:ptCount val="1"/>
                <c:pt idx="0">
                  <c:v>Owned</c:v>
                </c:pt>
              </c:strCache>
            </c:strRef>
          </c:tx>
          <c:spPr>
            <a:solidFill>
              <a:srgbClr val="477BB9"/>
            </a:solidFill>
            <a:ln>
              <a:solidFill>
                <a:srgbClr val="477BB9"/>
              </a:solidFill>
            </a:ln>
          </c:spPr>
          <c:cat>
            <c:strRef>
              <c:f>'4. BuildingsUse'!$B$5:$B$15</c:f>
              <c:strCache>
                <c:ptCount val="11"/>
                <c:pt idx="0">
                  <c:v>Office</c:v>
                </c:pt>
                <c:pt idx="1">
                  <c:v>Service</c:v>
                </c:pt>
                <c:pt idx="2">
                  <c:v>All Other****</c:v>
                </c:pt>
                <c:pt idx="3">
                  <c:v>Dormitories/Barracks</c:v>
                </c:pt>
                <c:pt idx="4">
                  <c:v>School</c:v>
                </c:pt>
                <c:pt idx="5">
                  <c:v>Other Institutional Uses</c:v>
                </c:pt>
                <c:pt idx="6">
                  <c:v>Laboratories</c:v>
                </c:pt>
                <c:pt idx="7">
                  <c:v>Warehouses</c:v>
                </c:pt>
                <c:pt idx="8">
                  <c:v>Family Housing</c:v>
                </c:pt>
                <c:pt idx="9">
                  <c:v>Hospital</c:v>
                </c:pt>
                <c:pt idx="10">
                  <c:v>Industrial</c:v>
                </c:pt>
              </c:strCache>
            </c:strRef>
          </c:cat>
          <c:val>
            <c:numRef>
              <c:f>'4. BuildingsUse'!$C$5:$C$15</c:f>
              <c:numCache>
                <c:formatCode>_(* #,##0_);_(* \(#,##0\);_(* "-"??_);_(@_)</c:formatCode>
                <c:ptCount val="11"/>
                <c:pt idx="0">
                  <c:v>546884254.25</c:v>
                </c:pt>
                <c:pt idx="1">
                  <c:v>418744774.69799995</c:v>
                </c:pt>
                <c:pt idx="2">
                  <c:v>269917077.426</c:v>
                </c:pt>
                <c:pt idx="3">
                  <c:v>254953335.46600002</c:v>
                </c:pt>
                <c:pt idx="4">
                  <c:v>254922254.24600002</c:v>
                </c:pt>
                <c:pt idx="5">
                  <c:v>208518580.86900002</c:v>
                </c:pt>
                <c:pt idx="6">
                  <c:v>172742192.595</c:v>
                </c:pt>
                <c:pt idx="7">
                  <c:v>154347991.595</c:v>
                </c:pt>
                <c:pt idx="8">
                  <c:v>131423464.815</c:v>
                </c:pt>
                <c:pt idx="9">
                  <c:v>126366565.34999999</c:v>
                </c:pt>
                <c:pt idx="10">
                  <c:v>120140238.612</c:v>
                </c:pt>
              </c:numCache>
            </c:numRef>
          </c:val>
        </c:ser>
        <c:axId val="93544832"/>
        <c:axId val="93546368"/>
      </c:barChart>
      <c:catAx>
        <c:axId val="93544832"/>
        <c:scaling>
          <c:orientation val="minMax"/>
        </c:scaling>
        <c:axPos val="b"/>
        <c:numFmt formatCode="General" sourceLinked="1"/>
        <c:majorTickMark val="none"/>
        <c:tickLblPos val="nextTo"/>
        <c:crossAx val="93546368"/>
        <c:crosses val="autoZero"/>
        <c:auto val="1"/>
        <c:lblAlgn val="ctr"/>
        <c:lblOffset val="100"/>
      </c:catAx>
      <c:valAx>
        <c:axId val="93546368"/>
        <c:scaling>
          <c:orientation val="minMax"/>
        </c:scaling>
        <c:axPos val="l"/>
        <c:majorGridlines/>
        <c:numFmt formatCode="_(* #,##0_);_(* \(#,##0\);_(* &quot;-&quot;??_);_(@_)" sourceLinked="1"/>
        <c:majorTickMark val="none"/>
        <c:tickLblPos val="nextTo"/>
        <c:crossAx val="93544832"/>
        <c:crosses val="autoZero"/>
        <c:crossBetween val="between"/>
      </c:valAx>
    </c:plotArea>
    <c:legend>
      <c:legendPos val="r"/>
      <c:layout>
        <c:manualLayout>
          <c:xMode val="edge"/>
          <c:yMode val="edge"/>
          <c:x val="0.87316254843547902"/>
          <c:y val="0.51706169276393532"/>
          <c:w val="0.11213245358855625"/>
          <c:h val="0.12598457488664414"/>
        </c:manualLayout>
      </c:layout>
    </c:legend>
    <c:plotVisOnly val="1"/>
    <c:dispBlanksAs val="gap"/>
  </c:chart>
  <c:printSettings>
    <c:headerFooter/>
    <c:pageMargins b="0.75000000000000766" l="0.70000000000000062" r="0.70000000000000062" t="0.750000000000007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Building Use</a:t>
            </a:r>
            <a:r>
              <a:rPr lang="en-US" baseline="0"/>
              <a:t> </a:t>
            </a:r>
          </a:p>
          <a:p>
            <a:pPr>
              <a:defRPr/>
            </a:pPr>
            <a:r>
              <a:rPr lang="en-US" sz="1400"/>
              <a:t>Gross Square</a:t>
            </a:r>
            <a:r>
              <a:rPr lang="en-US" sz="1400" baseline="0"/>
              <a:t> Feet</a:t>
            </a:r>
            <a:endParaRPr lang="en-US" sz="1400"/>
          </a:p>
        </c:rich>
      </c:tx>
    </c:title>
    <c:plotArea>
      <c:layout/>
      <c:pieChart>
        <c:varyColors val="1"/>
        <c:ser>
          <c:idx val="0"/>
          <c:order val="0"/>
          <c:dPt>
            <c:idx val="0"/>
            <c:spPr>
              <a:solidFill>
                <a:srgbClr val="708B39"/>
              </a:solidFill>
            </c:spPr>
          </c:dPt>
          <c:dPt>
            <c:idx val="1"/>
          </c:dPt>
          <c:dPt>
            <c:idx val="2"/>
            <c:spPr>
              <a:solidFill>
                <a:schemeClr val="tx2">
                  <a:lumMod val="60000"/>
                  <a:lumOff val="40000"/>
                </a:schemeClr>
              </a:solidFill>
            </c:spPr>
          </c:dPt>
          <c:dPt>
            <c:idx val="3"/>
          </c:dPt>
          <c:dPt>
            <c:idx val="4"/>
          </c:dPt>
          <c:dPt>
            <c:idx val="5"/>
          </c:dPt>
          <c:dPt>
            <c:idx val="6"/>
          </c:dPt>
          <c:dPt>
            <c:idx val="7"/>
            <c:spPr>
              <a:solidFill>
                <a:prstClr val="black">
                  <a:lumMod val="65000"/>
                  <a:lumOff val="35000"/>
                </a:prstClr>
              </a:solidFill>
            </c:spPr>
          </c:dPt>
          <c:dPt>
            <c:idx val="8"/>
            <c:spPr>
              <a:solidFill>
                <a:schemeClr val="accent2">
                  <a:lumMod val="60000"/>
                  <a:lumOff val="40000"/>
                </a:schemeClr>
              </a:solidFill>
            </c:spPr>
          </c:dPt>
          <c:dLbls>
            <c:dLbl>
              <c:idx val="3"/>
              <c:tx>
                <c:rich>
                  <a:bodyPr/>
                  <a:lstStyle/>
                  <a:p>
                    <a:pPr>
                      <a:defRPr/>
                    </a:pPr>
                    <a:r>
                      <a:rPr lang="en-US" sz="800"/>
                      <a:t>Dormitories/Barracks</a:t>
                    </a:r>
                    <a:r>
                      <a:rPr lang="en-US"/>
                      <a:t>
9%</a:t>
                    </a:r>
                  </a:p>
                </c:rich>
              </c:tx>
              <c:spPr/>
            </c:dLbl>
            <c:showCatName val="1"/>
            <c:showPercent val="1"/>
            <c:showLeaderLines val="1"/>
          </c:dLbls>
          <c:cat>
            <c:strRef>
              <c:f>'Back-End'!$A$22:$A$30</c:f>
              <c:strCache>
                <c:ptCount val="9"/>
                <c:pt idx="0">
                  <c:v>Office</c:v>
                </c:pt>
                <c:pt idx="1">
                  <c:v>Service</c:v>
                </c:pt>
                <c:pt idx="2">
                  <c:v>All Other****</c:v>
                </c:pt>
                <c:pt idx="3">
                  <c:v>Dormitories/Barracks</c:v>
                </c:pt>
                <c:pt idx="4">
                  <c:v>School</c:v>
                </c:pt>
                <c:pt idx="5">
                  <c:v>Other Institutional Uses</c:v>
                </c:pt>
                <c:pt idx="6">
                  <c:v>Laboratories</c:v>
                </c:pt>
                <c:pt idx="7">
                  <c:v>Warehouses</c:v>
                </c:pt>
                <c:pt idx="8">
                  <c:v>All Remaining Uses</c:v>
                </c:pt>
              </c:strCache>
            </c:strRef>
          </c:cat>
          <c:val>
            <c:numRef>
              <c:f>'Back-End'!$B$22:$B$30</c:f>
              <c:numCache>
                <c:formatCode>_(* #,##0_);_(* \(#,##0\);_(* "-"??_);_(@_)</c:formatCode>
                <c:ptCount val="9"/>
                <c:pt idx="0">
                  <c:v>797587246.11000001</c:v>
                </c:pt>
                <c:pt idx="1">
                  <c:v>451191989.79799998</c:v>
                </c:pt>
                <c:pt idx="2">
                  <c:v>293053483.18599999</c:v>
                </c:pt>
                <c:pt idx="3">
                  <c:v>284711238.59600002</c:v>
                </c:pt>
                <c:pt idx="4">
                  <c:v>269669530.58600003</c:v>
                </c:pt>
                <c:pt idx="5">
                  <c:v>228353921.97900003</c:v>
                </c:pt>
                <c:pt idx="6">
                  <c:v>176900794.595</c:v>
                </c:pt>
                <c:pt idx="7">
                  <c:v>185101242.595</c:v>
                </c:pt>
                <c:pt idx="8">
                  <c:v>615157638.97400093</c:v>
                </c:pt>
              </c:numCache>
            </c:numRef>
          </c:val>
        </c:ser>
        <c:firstSliceAng val="0"/>
      </c:pieChart>
      <c:spPr>
        <a:noFill/>
        <a:ln w="25400">
          <a:noFill/>
        </a:ln>
      </c:spPr>
    </c:plotArea>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Annual</a:t>
            </a:r>
            <a:r>
              <a:rPr lang="en-US" baseline="0"/>
              <a:t> Operating Cost </a:t>
            </a:r>
          </a:p>
          <a:p>
            <a:pPr>
              <a:defRPr/>
            </a:pPr>
            <a:r>
              <a:rPr lang="en-US" baseline="0"/>
              <a:t>per Gross Square Foot</a:t>
            </a:r>
            <a:endParaRPr lang="en-US"/>
          </a:p>
        </c:rich>
      </c:tx>
    </c:title>
    <c:plotArea>
      <c:layout/>
      <c:barChart>
        <c:barDir val="col"/>
        <c:grouping val="clustered"/>
        <c:ser>
          <c:idx val="0"/>
          <c:order val="0"/>
          <c:spPr>
            <a:solidFill>
              <a:schemeClr val="accent3">
                <a:lumMod val="60000"/>
                <a:lumOff val="40000"/>
              </a:schemeClr>
            </a:solidFill>
            <a:ln>
              <a:solidFill>
                <a:srgbClr val="B3D34D"/>
              </a:solidFill>
            </a:ln>
          </c:spPr>
          <c:dLbls>
            <c:showVal val="1"/>
          </c:dLbls>
          <c:cat>
            <c:strRef>
              <c:f>'Back-End'!$A$34:$B$34</c:f>
              <c:strCache>
                <c:ptCount val="2"/>
                <c:pt idx="0">
                  <c:v>FY 2011</c:v>
                </c:pt>
                <c:pt idx="1">
                  <c:v>FY 2012</c:v>
                </c:pt>
              </c:strCache>
            </c:strRef>
          </c:cat>
          <c:val>
            <c:numRef>
              <c:f>'Back-End'!$A$35:$B$35</c:f>
              <c:numCache>
                <c:formatCode>"$"#,##0.00</c:formatCode>
                <c:ptCount val="2"/>
                <c:pt idx="0">
                  <c:v>7.2610921284932486</c:v>
                </c:pt>
                <c:pt idx="1">
                  <c:v>7.4450862050696811</c:v>
                </c:pt>
              </c:numCache>
            </c:numRef>
          </c:val>
        </c:ser>
        <c:axId val="105439232"/>
        <c:axId val="105440768"/>
      </c:barChart>
      <c:catAx>
        <c:axId val="105439232"/>
        <c:scaling>
          <c:orientation val="minMax"/>
        </c:scaling>
        <c:axPos val="b"/>
        <c:numFmt formatCode="General" sourceLinked="1"/>
        <c:tickLblPos val="nextTo"/>
        <c:crossAx val="105440768"/>
        <c:crosses val="autoZero"/>
        <c:auto val="1"/>
        <c:lblAlgn val="ctr"/>
        <c:lblOffset val="100"/>
      </c:catAx>
      <c:valAx>
        <c:axId val="105440768"/>
        <c:scaling>
          <c:orientation val="minMax"/>
          <c:max val="10"/>
          <c:min val="0"/>
        </c:scaling>
        <c:axPos val="l"/>
        <c:majorGridlines/>
        <c:numFmt formatCode="_(\$* #,##0_);_(\$* \(#,##0\);_(\$* &quot;-&quot;_);_(@_)" sourceLinked="0"/>
        <c:tickLblPos val="nextTo"/>
        <c:crossAx val="105439232"/>
        <c:crosses val="autoZero"/>
        <c:crossBetween val="between"/>
      </c:valAx>
    </c:plotArea>
    <c:plotVisOnly val="1"/>
    <c:dispBlanksAs val="gap"/>
  </c:chart>
  <c:printSettings>
    <c:headerFooter/>
    <c:pageMargins b="0.75000000000000333" l="0.70000000000000062" r="0.70000000000000062" t="0.75000000000000333"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Total</a:t>
            </a:r>
            <a:r>
              <a:rPr lang="en-US" baseline="0"/>
              <a:t> GSF Office Space by Year </a:t>
            </a:r>
            <a:endParaRPr lang="en-US"/>
          </a:p>
        </c:rich>
      </c:tx>
      <c:overlay val="1"/>
    </c:title>
    <c:plotArea>
      <c:layout>
        <c:manualLayout>
          <c:layoutTarget val="inner"/>
          <c:xMode val="edge"/>
          <c:yMode val="edge"/>
          <c:x val="0.22454807668685281"/>
          <c:y val="0.17765898148802794"/>
          <c:w val="0.70114491499846265"/>
          <c:h val="0.65878031314424101"/>
        </c:manualLayout>
      </c:layout>
      <c:barChart>
        <c:barDir val="col"/>
        <c:grouping val="stacked"/>
        <c:ser>
          <c:idx val="0"/>
          <c:order val="0"/>
          <c:tx>
            <c:strRef>
              <c:f>'Back-End'!$K$5</c:f>
              <c:strCache>
                <c:ptCount val="1"/>
                <c:pt idx="0">
                  <c:v>Civilian Agencies</c:v>
                </c:pt>
              </c:strCache>
            </c:strRef>
          </c:tx>
          <c:spPr>
            <a:solidFill>
              <a:srgbClr val="002060"/>
            </a:solidFill>
          </c:spPr>
          <c:dLbls>
            <c:txPr>
              <a:bodyPr/>
              <a:lstStyle/>
              <a:p>
                <a:pPr>
                  <a:defRPr>
                    <a:solidFill>
                      <a:schemeClr val="bg1"/>
                    </a:solidFill>
                  </a:defRPr>
                </a:pPr>
                <a:endParaRPr lang="en-US"/>
              </a:p>
            </c:txPr>
            <c:showVal val="1"/>
          </c:dLbls>
          <c:cat>
            <c:strRef>
              <c:f>'6. Office Trend by Agency'!$C$4:$D$4</c:f>
              <c:strCache>
                <c:ptCount val="2"/>
                <c:pt idx="0">
                  <c:v>FY 2011</c:v>
                </c:pt>
                <c:pt idx="1">
                  <c:v>FY 2012</c:v>
                </c:pt>
              </c:strCache>
            </c:strRef>
          </c:cat>
          <c:val>
            <c:numRef>
              <c:f>'Back-End'!$L$5:$M$5</c:f>
              <c:numCache>
                <c:formatCode>_(* #,##0_);_(* \(#,##0\);_(* "-"??_);_(@_)</c:formatCode>
                <c:ptCount val="2"/>
                <c:pt idx="0">
                  <c:v>489810575.64999992</c:v>
                </c:pt>
                <c:pt idx="1">
                  <c:v>496550723.26999992</c:v>
                </c:pt>
              </c:numCache>
            </c:numRef>
          </c:val>
        </c:ser>
        <c:ser>
          <c:idx val="1"/>
          <c:order val="1"/>
          <c:tx>
            <c:strRef>
              <c:f>'Back-End'!$K$6</c:f>
              <c:strCache>
                <c:ptCount val="1"/>
                <c:pt idx="0">
                  <c:v>Defense Agencies</c:v>
                </c:pt>
              </c:strCache>
            </c:strRef>
          </c:tx>
          <c:spPr>
            <a:solidFill>
              <a:schemeClr val="bg2">
                <a:lumMod val="50000"/>
              </a:schemeClr>
            </a:solidFill>
          </c:spPr>
          <c:dLbls>
            <c:showVal val="1"/>
          </c:dLbls>
          <c:cat>
            <c:strRef>
              <c:f>'6. Office Trend by Agency'!$C$4:$D$4</c:f>
              <c:strCache>
                <c:ptCount val="2"/>
                <c:pt idx="0">
                  <c:v>FY 2011</c:v>
                </c:pt>
                <c:pt idx="1">
                  <c:v>FY 2012</c:v>
                </c:pt>
              </c:strCache>
            </c:strRef>
          </c:cat>
          <c:val>
            <c:numRef>
              <c:f>'Back-End'!$L$6:$M$6</c:f>
              <c:numCache>
                <c:formatCode>_(* #,##0_);_(* \(#,##0\);_(* "-"??_);_(@_)</c:formatCode>
                <c:ptCount val="2"/>
                <c:pt idx="0">
                  <c:v>237943562.79000002</c:v>
                </c:pt>
                <c:pt idx="1">
                  <c:v>238459289.94499999</c:v>
                </c:pt>
              </c:numCache>
            </c:numRef>
          </c:val>
        </c:ser>
        <c:overlap val="100"/>
        <c:axId val="105494784"/>
        <c:axId val="105504768"/>
      </c:barChart>
      <c:catAx>
        <c:axId val="105494784"/>
        <c:scaling>
          <c:orientation val="minMax"/>
        </c:scaling>
        <c:axPos val="b"/>
        <c:numFmt formatCode="General" sourceLinked="1"/>
        <c:tickLblPos val="nextTo"/>
        <c:crossAx val="105504768"/>
        <c:crosses val="autoZero"/>
        <c:auto val="1"/>
        <c:lblAlgn val="ctr"/>
        <c:lblOffset val="100"/>
      </c:catAx>
      <c:valAx>
        <c:axId val="105504768"/>
        <c:scaling>
          <c:orientation val="minMax"/>
          <c:max val="800000000"/>
          <c:min val="100000000"/>
        </c:scaling>
        <c:axPos val="l"/>
        <c:majorGridlines/>
        <c:title>
          <c:tx>
            <c:rich>
              <a:bodyPr rot="-5400000" vert="horz"/>
              <a:lstStyle/>
              <a:p>
                <a:pPr>
                  <a:defRPr/>
                </a:pPr>
                <a:r>
                  <a:rPr lang="en-US"/>
                  <a:t>Total</a:t>
                </a:r>
                <a:r>
                  <a:rPr lang="en-US" baseline="0"/>
                  <a:t> Office Space in Square Footage</a:t>
                </a:r>
                <a:endParaRPr lang="en-US"/>
              </a:p>
            </c:rich>
          </c:tx>
        </c:title>
        <c:numFmt formatCode="_(* #,##0_);_(* \(#,##0\);_(* &quot;-&quot;??_);_(@_)" sourceLinked="1"/>
        <c:tickLblPos val="nextTo"/>
        <c:crossAx val="105494784"/>
        <c:crosses val="autoZero"/>
        <c:crossBetween val="between"/>
      </c:valAx>
    </c:plotArea>
    <c:legend>
      <c:legendPos val="b"/>
      <c:layout>
        <c:manualLayout>
          <c:xMode val="edge"/>
          <c:yMode val="edge"/>
          <c:x val="0.28235317288699191"/>
          <c:y val="0.91129271487712871"/>
          <c:w val="0.43193312757117219"/>
          <c:h val="6.4516298398380786E-2"/>
        </c:manualLayout>
      </c:layout>
    </c:legend>
    <c:plotVisOnly val="1"/>
    <c:dispBlanksAs val="gap"/>
  </c:chart>
  <c:printSettings>
    <c:headerFooter/>
    <c:pageMargins b="0.75000000000000422" l="0.70000000000000062" r="0.70000000000000062" t="0.750000000000004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133350</xdr:colOff>
      <xdr:row>2</xdr:row>
      <xdr:rowOff>114300</xdr:rowOff>
    </xdr:from>
    <xdr:to>
      <xdr:col>9</xdr:col>
      <xdr:colOff>276225</xdr:colOff>
      <xdr:row>21</xdr:row>
      <xdr:rowOff>142875</xdr:rowOff>
    </xdr:to>
    <xdr:graphicFrame macro="">
      <xdr:nvGraphicFramePr>
        <xdr:cNvPr id="1057" name="Chart 3" descr="Gross Square Feet char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19050</xdr:rowOff>
    </xdr:from>
    <xdr:to>
      <xdr:col>9</xdr:col>
      <xdr:colOff>333375</xdr:colOff>
      <xdr:row>44</xdr:row>
      <xdr:rowOff>123825</xdr:rowOff>
    </xdr:to>
    <xdr:graphicFrame macro="">
      <xdr:nvGraphicFramePr>
        <xdr:cNvPr id="1058" name="Chart 8" descr="Structure Real Property Use bar char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114300</xdr:colOff>
      <xdr:row>23</xdr:row>
      <xdr:rowOff>57150</xdr:rowOff>
    </xdr:from>
    <xdr:to>
      <xdr:col>18</xdr:col>
      <xdr:colOff>571500</xdr:colOff>
      <xdr:row>42</xdr:row>
      <xdr:rowOff>47625</xdr:rowOff>
    </xdr:to>
    <xdr:graphicFrame macro="">
      <xdr:nvGraphicFramePr>
        <xdr:cNvPr id="1059" name="Chart 9" descr="Army 31%, Air force 19%, Corps of Engineers 18%, Interior 15%, Navy 10%, All Remaining CF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190500</xdr:colOff>
      <xdr:row>2</xdr:row>
      <xdr:rowOff>123825</xdr:rowOff>
    </xdr:from>
    <xdr:to>
      <xdr:col>18</xdr:col>
      <xdr:colOff>400050</xdr:colOff>
      <xdr:row>22</xdr:row>
      <xdr:rowOff>76200</xdr:rowOff>
    </xdr:to>
    <xdr:graphicFrame macro="">
      <xdr:nvGraphicFramePr>
        <xdr:cNvPr id="1060" name="Chart 11" descr="FY 2011 AND FY20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200025</xdr:colOff>
      <xdr:row>31</xdr:row>
      <xdr:rowOff>180975</xdr:rowOff>
    </xdr:from>
    <xdr:to>
      <xdr:col>3</xdr:col>
      <xdr:colOff>733425</xdr:colOff>
      <xdr:row>51</xdr:row>
      <xdr:rowOff>66675</xdr:rowOff>
    </xdr:to>
    <xdr:graphicFrame macro="">
      <xdr:nvGraphicFramePr>
        <xdr:cNvPr id="22545" name="Chart 4" descr="CHARG OF AVERAGE CONDITION INDE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1135380</xdr:colOff>
      <xdr:row>32</xdr:row>
      <xdr:rowOff>182879</xdr:rowOff>
    </xdr:from>
    <xdr:to>
      <xdr:col>11</xdr:col>
      <xdr:colOff>190486</xdr:colOff>
      <xdr:row>48</xdr:row>
      <xdr:rowOff>47641</xdr:rowOff>
    </xdr:to>
    <xdr:sp macro="" textlink="">
      <xdr:nvSpPr>
        <xdr:cNvPr id="4" name="TextBox 3"/>
        <xdr:cNvSpPr txBox="1"/>
      </xdr:nvSpPr>
      <xdr:spPr>
        <a:xfrm>
          <a:off x="6134100" y="6381749"/>
          <a:ext cx="7600950" cy="291465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solidFill>
                <a:schemeClr val="dk1"/>
              </a:solidFill>
              <a:latin typeface="+mn-lt"/>
              <a:ea typeface="+mn-ea"/>
              <a:cs typeface="+mn-cs"/>
            </a:rPr>
            <a:t>Buildings (Examples): </a:t>
          </a:r>
          <a:r>
            <a:rPr lang="en-US" sz="1050" baseline="0">
              <a:solidFill>
                <a:schemeClr val="dk1"/>
              </a:solidFill>
              <a:latin typeface="+mn-lt"/>
              <a:ea typeface="+mn-ea"/>
              <a:cs typeface="+mn-cs"/>
            </a:rPr>
            <a:t>Office, Laboratories, Hospital, Warehouse</a:t>
          </a:r>
        </a:p>
        <a:p>
          <a:endParaRPr lang="en-US" sz="500" baseline="0">
            <a:solidFill>
              <a:schemeClr val="dk1"/>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endParaRPr lang="en-US" sz="800"/>
        </a:p>
        <a:p>
          <a:pPr fontAlgn="base"/>
          <a:endParaRPr lang="en-US" sz="500" baseline="0">
            <a:solidFill>
              <a:schemeClr val="dk1"/>
            </a:solidFill>
            <a:latin typeface="+mn-lt"/>
            <a:ea typeface="+mn-ea"/>
            <a:cs typeface="+mn-cs"/>
          </a:endParaRPr>
        </a:p>
        <a:p>
          <a:pPr lvl="1" fontAlgn="base"/>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p>
        <a:p>
          <a:pPr lvl="0" fontAlgn="base"/>
          <a:endParaRPr lang="en-US" sz="500" baseline="0">
            <a:solidFill>
              <a:schemeClr val="dk1"/>
            </a:solidFill>
            <a:latin typeface="+mn-lt"/>
            <a:ea typeface="+mn-ea"/>
            <a:cs typeface="+mn-cs"/>
          </a:endParaRPr>
        </a:p>
        <a:p>
          <a:pPr lvl="0" fontAlgn="base"/>
          <a:r>
            <a:rPr lang="en-US" sz="1050" b="1" baseline="0">
              <a:solidFill>
                <a:schemeClr val="dk1"/>
              </a:solidFill>
              <a:latin typeface="+mn-lt"/>
              <a:ea typeface="+mn-ea"/>
              <a:cs typeface="+mn-cs"/>
            </a:rPr>
            <a:t>Condition Index:  </a:t>
          </a:r>
          <a:r>
            <a:rPr lang="en-US" sz="1050" b="0" baseline="0">
              <a:solidFill>
                <a:schemeClr val="dk1"/>
              </a:solidFill>
              <a:latin typeface="+mn-lt"/>
              <a:ea typeface="+mn-ea"/>
              <a:cs typeface="+mn-cs"/>
            </a:rPr>
            <a:t>Is a general measure of the constructed asset’s condition at a specific point in time. CI is calculated as the ratio of Repair Needs to Plant Replacement Value (PRV).  </a:t>
          </a:r>
          <a:r>
            <a:rPr lang="en-US" sz="1050" b="1" baseline="0">
              <a:solidFill>
                <a:schemeClr val="dk1"/>
              </a:solidFill>
              <a:latin typeface="+mn-lt"/>
              <a:ea typeface="+mn-ea"/>
              <a:cs typeface="+mn-cs"/>
            </a:rPr>
            <a:t> Formula:</a:t>
          </a:r>
          <a:r>
            <a:rPr lang="en-US" sz="1050" b="0" baseline="0">
              <a:solidFill>
                <a:schemeClr val="dk1"/>
              </a:solidFill>
              <a:latin typeface="+mn-lt"/>
              <a:ea typeface="+mn-ea"/>
              <a:cs typeface="+mn-cs"/>
            </a:rPr>
            <a:t> CI = [1 – ($repair needs/$PRV)] x 100</a:t>
          </a:r>
        </a:p>
        <a:p>
          <a:pPr lvl="2" fontAlgn="base"/>
          <a:endParaRPr lang="en-US" sz="500" b="0" baseline="0">
            <a:solidFill>
              <a:schemeClr val="dk1"/>
            </a:solidFill>
            <a:latin typeface="+mn-lt"/>
            <a:ea typeface="+mn-ea"/>
            <a:cs typeface="+mn-cs"/>
          </a:endParaRPr>
        </a:p>
        <a:p>
          <a:pPr lvl="1" fontAlgn="base"/>
          <a:r>
            <a:rPr lang="en-US" sz="1050" b="1" baseline="0">
              <a:solidFill>
                <a:schemeClr val="dk1"/>
              </a:solidFill>
              <a:latin typeface="+mn-lt"/>
              <a:ea typeface="+mn-ea"/>
              <a:cs typeface="+mn-cs"/>
            </a:rPr>
            <a:t>Repair Needs: </a:t>
          </a:r>
          <a:r>
            <a:rPr lang="en-US" sz="1050" b="0" baseline="0">
              <a:solidFill>
                <a:schemeClr val="dk1"/>
              </a:solidFill>
              <a:latin typeface="+mn-lt"/>
              <a:ea typeface="+mn-ea"/>
              <a:cs typeface="+mn-cs"/>
            </a:rPr>
            <a:t>the amount necessary to ensure that a constructed asset is restored to a condition substantially equivalent to the originally intended and designed capacity, efficiency, or capability. Agencies will initially determine repair needs based on existing processes, with a future goal to further refine and standardize the definition.</a:t>
          </a:r>
        </a:p>
        <a:p>
          <a:pPr lvl="1" fontAlgn="base"/>
          <a:r>
            <a:rPr lang="en-US" sz="1050" b="1" baseline="0">
              <a:solidFill>
                <a:schemeClr val="dk1"/>
              </a:solidFill>
              <a:latin typeface="+mn-lt"/>
              <a:ea typeface="+mn-ea"/>
              <a:cs typeface="+mn-cs"/>
            </a:rPr>
            <a:t>Plant Replacement Value (or Functional Replacement Value): </a:t>
          </a:r>
          <a:r>
            <a:rPr lang="en-US" sz="1050" b="0" baseline="0">
              <a:solidFill>
                <a:schemeClr val="dk1"/>
              </a:solidFill>
              <a:latin typeface="+mn-lt"/>
              <a:ea typeface="+mn-ea"/>
              <a:cs typeface="+mn-cs"/>
            </a:rPr>
            <a:t>the cost of replacing an existing asset at today’s standards (see data element #10 Replacement Value).</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99060</xdr:colOff>
      <xdr:row>60</xdr:row>
      <xdr:rowOff>70485</xdr:rowOff>
    </xdr:from>
    <xdr:to>
      <xdr:col>4</xdr:col>
      <xdr:colOff>908685</xdr:colOff>
      <xdr:row>76</xdr:row>
      <xdr:rowOff>91464</xdr:rowOff>
    </xdr:to>
    <xdr:pic>
      <xdr:nvPicPr>
        <xdr:cNvPr id="24595" name="Picture 2" descr="MAPE OF UNITED STATES SHOWING KEY DEFINITIONS AND EXAMPLES OF BUILDING GROSS SQUARE FOOT USAGE."/>
        <xdr:cNvPicPr>
          <a:picLocks noChangeAspect="1" noChangeArrowheads="1"/>
        </xdr:cNvPicPr>
      </xdr:nvPicPr>
      <xdr:blipFill>
        <a:blip xmlns:r="http://schemas.openxmlformats.org/officeDocument/2006/relationships" r:embed="rId1" cstate="print"/>
        <a:srcRect/>
        <a:stretch>
          <a:fillRect/>
        </a:stretch>
      </xdr:blipFill>
      <xdr:spPr bwMode="auto">
        <a:xfrm>
          <a:off x="99060" y="11140440"/>
          <a:ext cx="5669280" cy="295656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3</xdr:col>
      <xdr:colOff>962025</xdr:colOff>
      <xdr:row>74</xdr:row>
      <xdr:rowOff>19050</xdr:rowOff>
    </xdr:from>
    <xdr:to>
      <xdr:col>5</xdr:col>
      <xdr:colOff>19050</xdr:colOff>
      <xdr:row>76</xdr:row>
      <xdr:rowOff>123825</xdr:rowOff>
    </xdr:to>
    <xdr:pic>
      <xdr:nvPicPr>
        <xdr:cNvPr id="24602"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4267200" y="14220825"/>
          <a:ext cx="1400175" cy="485775"/>
        </a:xfrm>
        <a:prstGeom prst="rect">
          <a:avLst/>
        </a:prstGeom>
        <a:noFill/>
        <a:ln w="9525">
          <a:noFill/>
          <a:miter lim="800000"/>
          <a:headEnd/>
          <a:tailEnd/>
        </a:ln>
      </xdr:spPr>
    </xdr:pic>
    <xdr:clientData/>
  </xdr:twoCellAnchor>
  <xdr:twoCellAnchor>
    <xdr:from>
      <xdr:col>0</xdr:col>
      <xdr:colOff>142874</xdr:colOff>
      <xdr:row>76</xdr:row>
      <xdr:rowOff>182880</xdr:rowOff>
    </xdr:from>
    <xdr:to>
      <xdr:col>7</xdr:col>
      <xdr:colOff>255272</xdr:colOff>
      <xdr:row>82</xdr:row>
      <xdr:rowOff>47673</xdr:rowOff>
    </xdr:to>
    <xdr:sp macro="" textlink="">
      <xdr:nvSpPr>
        <xdr:cNvPr id="5" name="TextBox 4"/>
        <xdr:cNvSpPr txBox="1"/>
      </xdr:nvSpPr>
      <xdr:spPr>
        <a:xfrm>
          <a:off x="142874" y="14763750"/>
          <a:ext cx="6981825" cy="10096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t>Buildings (Examples) : </a:t>
          </a:r>
          <a:r>
            <a:rPr lang="en-US" sz="1050" baseline="0"/>
            <a:t>Office, Laboratories, Hospital, School, Museum, Data Center, Warehouse</a:t>
          </a:r>
        </a:p>
        <a:p>
          <a:endParaRPr lang="en-US" sz="500" baseline="0"/>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Gross Square Feet: </a:t>
          </a:r>
          <a:r>
            <a:rPr lang="en-US" sz="1100" baseline="0">
              <a:solidFill>
                <a:schemeClr val="dk1"/>
              </a:solidFill>
              <a:latin typeface="+mn-lt"/>
              <a:ea typeface="+mn-ea"/>
              <a:cs typeface="+mn-cs"/>
            </a:rPr>
            <a:t>For buildings, the unit of measure is area in square feet and is designated as Gross Square Feet (GSF). </a:t>
          </a:r>
          <a:endParaRPr lang="en-US" sz="1050"/>
        </a:p>
        <a:p>
          <a:endParaRPr lang="en-US" sz="500">
            <a:solidFill>
              <a:schemeClr val="dk1"/>
            </a:solidFill>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704850</xdr:colOff>
      <xdr:row>4</xdr:row>
      <xdr:rowOff>47625</xdr:rowOff>
    </xdr:from>
    <xdr:to>
      <xdr:col>13</xdr:col>
      <xdr:colOff>228600</xdr:colOff>
      <xdr:row>26</xdr:row>
      <xdr:rowOff>47625</xdr:rowOff>
    </xdr:to>
    <xdr:graphicFrame macro="">
      <xdr:nvGraphicFramePr>
        <xdr:cNvPr id="25617" name="Chart 3" descr="PIE CHART OF TOTAL STRUCTURES BY AGENCY"/>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171450</xdr:colOff>
      <xdr:row>32</xdr:row>
      <xdr:rowOff>9525</xdr:rowOff>
    </xdr:from>
    <xdr:to>
      <xdr:col>5</xdr:col>
      <xdr:colOff>1622679</xdr:colOff>
      <xdr:row>48</xdr:row>
      <xdr:rowOff>123825</xdr:rowOff>
    </xdr:to>
    <xdr:sp macro="" textlink="">
      <xdr:nvSpPr>
        <xdr:cNvPr id="5" name="TextBox 4"/>
        <xdr:cNvSpPr txBox="1"/>
      </xdr:nvSpPr>
      <xdr:spPr>
        <a:xfrm>
          <a:off x="171450" y="6200775"/>
          <a:ext cx="9747504" cy="31623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100" b="1" baseline="0">
              <a:solidFill>
                <a:schemeClr val="dk1"/>
              </a:solidFill>
              <a:latin typeface="+mn-lt"/>
              <a:ea typeface="+mn-ea"/>
              <a:cs typeface="+mn-cs"/>
            </a:rPr>
            <a:t>Structures (Examples) : </a:t>
          </a:r>
          <a:r>
            <a:rPr lang="en-US" sz="1100" b="0" baseline="0">
              <a:solidFill>
                <a:schemeClr val="dk1"/>
              </a:solidFill>
              <a:latin typeface="+mn-lt"/>
              <a:ea typeface="+mn-ea"/>
              <a:cs typeface="+mn-cs"/>
            </a:rPr>
            <a:t>Airfields Pavements, Harbors and Ports, Parking Structures, Utility Systems </a:t>
          </a:r>
          <a:endParaRPr lang="en-US" sz="1050"/>
        </a:p>
        <a:p>
          <a:endParaRPr lang="en-US" sz="500"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endParaRPr lang="en-US" sz="1050"/>
        </a:p>
        <a:p>
          <a:pPr lvl="1"/>
          <a:r>
            <a:rPr lang="en-US" sz="1100">
              <a:solidFill>
                <a:schemeClr val="dk1"/>
              </a:solidFill>
              <a:latin typeface="+mn-lt"/>
              <a:ea typeface="+mn-ea"/>
              <a:cs typeface="+mn-cs"/>
            </a:rPr>
            <a:t>- Recurring maintenance and repair costs.</a:t>
          </a:r>
          <a:endParaRPr lang="en-US" sz="1050"/>
        </a:p>
        <a:p>
          <a:pPr lvl="1"/>
          <a:r>
            <a:rPr lang="en-US" sz="1100">
              <a:solidFill>
                <a:schemeClr val="dk1"/>
              </a:solidFill>
              <a:latin typeface="+mn-lt"/>
              <a:ea typeface="+mn-ea"/>
              <a:cs typeface="+mn-cs"/>
            </a:rPr>
            <a:t>- Utilities (includes plant operation and purchase of energy).</a:t>
          </a:r>
          <a:endParaRPr lang="en-US" sz="1050"/>
        </a:p>
        <a:p>
          <a:pPr lvl="1"/>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endParaRPr lang="en-US" sz="1050"/>
        </a:p>
        <a:p>
          <a:pPr lvl="1"/>
          <a:r>
            <a:rPr lang="en-US" sz="1100">
              <a:solidFill>
                <a:schemeClr val="dk1"/>
              </a:solidFill>
              <a:latin typeface="+mn-lt"/>
              <a:ea typeface="+mn-ea"/>
              <a:cs typeface="+mn-cs"/>
            </a:rPr>
            <a:t>- Roads/grounds expenses (includes grounds maintenance, landscaping, and snow and ice removal from roads, piers, and airfields).</a:t>
          </a:r>
          <a:endParaRPr lang="en-US" sz="1050"/>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endParaRPr lang="en-US" sz="1050"/>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endParaRPr lang="en-US" sz="1050"/>
        </a:p>
        <a:p>
          <a:pPr lvl="1"/>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endParaRPr lang="en-US" sz="105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561975</xdr:colOff>
      <xdr:row>3</xdr:row>
      <xdr:rowOff>542925</xdr:rowOff>
    </xdr:from>
    <xdr:to>
      <xdr:col>14</xdr:col>
      <xdr:colOff>495300</xdr:colOff>
      <xdr:row>27</xdr:row>
      <xdr:rowOff>57150</xdr:rowOff>
    </xdr:to>
    <xdr:graphicFrame macro="">
      <xdr:nvGraphicFramePr>
        <xdr:cNvPr id="2766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171450</xdr:colOff>
      <xdr:row>33</xdr:row>
      <xdr:rowOff>11430</xdr:rowOff>
    </xdr:from>
    <xdr:to>
      <xdr:col>6</xdr:col>
      <xdr:colOff>184404</xdr:colOff>
      <xdr:row>51</xdr:row>
      <xdr:rowOff>163830</xdr:rowOff>
    </xdr:to>
    <xdr:sp macro="" textlink="">
      <xdr:nvSpPr>
        <xdr:cNvPr id="5" name="TextBox 4"/>
        <xdr:cNvSpPr txBox="1"/>
      </xdr:nvSpPr>
      <xdr:spPr>
        <a:xfrm>
          <a:off x="171450" y="6715125"/>
          <a:ext cx="9747504" cy="35814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100" b="1" baseline="0">
              <a:solidFill>
                <a:schemeClr val="dk1"/>
              </a:solidFill>
              <a:latin typeface="+mn-lt"/>
              <a:ea typeface="+mn-ea"/>
              <a:cs typeface="+mn-cs"/>
            </a:rPr>
            <a:t>Structures (Examples) : </a:t>
          </a:r>
          <a:r>
            <a:rPr lang="en-US" sz="1100" b="0" baseline="0">
              <a:solidFill>
                <a:schemeClr val="dk1"/>
              </a:solidFill>
              <a:latin typeface="+mn-lt"/>
              <a:ea typeface="+mn-ea"/>
              <a:cs typeface="+mn-cs"/>
            </a:rPr>
            <a:t>Airfields Pavements, Harbors and Ports, Parking Structures, Utility Systems </a:t>
          </a:r>
        </a:p>
        <a:p>
          <a:endParaRPr lang="en-US" sz="500" b="0" baseline="0">
            <a:solidFill>
              <a:schemeClr val="dk1"/>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endParaRPr lang="en-US" sz="1050"/>
        </a:p>
        <a:p>
          <a:pPr fontAlgn="base"/>
          <a:endParaRPr lang="en-US" sz="500" baseline="0">
            <a:solidFill>
              <a:schemeClr val="dk1"/>
            </a:solidFill>
            <a:latin typeface="+mn-lt"/>
            <a:ea typeface="+mn-ea"/>
            <a:cs typeface="+mn-cs"/>
          </a:endParaRPr>
        </a:p>
        <a:p>
          <a:pPr lvl="1" fontAlgn="base"/>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100" baseline="0">
            <a:solidFill>
              <a:schemeClr val="dk1"/>
            </a:solidFill>
            <a:latin typeface="+mn-lt"/>
            <a:ea typeface="+mn-ea"/>
            <a:cs typeface="+mn-cs"/>
          </a:endParaRPr>
        </a:p>
        <a:p>
          <a:endParaRPr lang="en-US" sz="500"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endParaRPr lang="en-US" sz="1050"/>
        </a:p>
        <a:p>
          <a:pPr lvl="1"/>
          <a:r>
            <a:rPr lang="en-US" sz="1100">
              <a:solidFill>
                <a:schemeClr val="dk1"/>
              </a:solidFill>
              <a:latin typeface="+mn-lt"/>
              <a:ea typeface="+mn-ea"/>
              <a:cs typeface="+mn-cs"/>
            </a:rPr>
            <a:t>- Recurring maintenance and repair costs.</a:t>
          </a:r>
          <a:endParaRPr lang="en-US" sz="1050"/>
        </a:p>
        <a:p>
          <a:pPr lvl="1"/>
          <a:r>
            <a:rPr lang="en-US" sz="1100">
              <a:solidFill>
                <a:schemeClr val="dk1"/>
              </a:solidFill>
              <a:latin typeface="+mn-lt"/>
              <a:ea typeface="+mn-ea"/>
              <a:cs typeface="+mn-cs"/>
            </a:rPr>
            <a:t>- Utilities (includes plant operation and purchase of energy).</a:t>
          </a:r>
          <a:endParaRPr lang="en-US" sz="1050"/>
        </a:p>
        <a:p>
          <a:pPr lvl="1"/>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endParaRPr lang="en-US" sz="1050"/>
        </a:p>
        <a:p>
          <a:pPr lvl="1"/>
          <a:r>
            <a:rPr lang="en-US" sz="1100">
              <a:solidFill>
                <a:schemeClr val="dk1"/>
              </a:solidFill>
              <a:latin typeface="+mn-lt"/>
              <a:ea typeface="+mn-ea"/>
              <a:cs typeface="+mn-cs"/>
            </a:rPr>
            <a:t>- Roads/grounds expenses (includes grounds maintenance, landscaping, and snow and ice removal from roads, piers, and airfields).</a:t>
          </a:r>
          <a:endParaRPr lang="en-US" sz="1050"/>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endParaRPr lang="en-US" sz="1050"/>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endParaRPr lang="en-US" sz="1050"/>
        </a:p>
        <a:p>
          <a:pPr lvl="1"/>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endParaRPr lang="en-US" sz="105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238125</xdr:colOff>
      <xdr:row>3</xdr:row>
      <xdr:rowOff>371475</xdr:rowOff>
    </xdr:from>
    <xdr:to>
      <xdr:col>14</xdr:col>
      <xdr:colOff>38100</xdr:colOff>
      <xdr:row>21</xdr:row>
      <xdr:rowOff>9525</xdr:rowOff>
    </xdr:to>
    <xdr:graphicFrame macro="">
      <xdr:nvGraphicFramePr>
        <xdr:cNvPr id="297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32</xdr:row>
      <xdr:rowOff>28575</xdr:rowOff>
    </xdr:from>
    <xdr:to>
      <xdr:col>8</xdr:col>
      <xdr:colOff>146304</xdr:colOff>
      <xdr:row>48</xdr:row>
      <xdr:rowOff>47625</xdr:rowOff>
    </xdr:to>
    <xdr:sp macro="" textlink="">
      <xdr:nvSpPr>
        <xdr:cNvPr id="4" name="TextBox 3"/>
        <xdr:cNvSpPr txBox="1"/>
      </xdr:nvSpPr>
      <xdr:spPr>
        <a:xfrm>
          <a:off x="190500" y="6581775"/>
          <a:ext cx="10471404" cy="30670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r>
            <a:rPr lang="en-US" sz="1100" b="1" baseline="0">
              <a:solidFill>
                <a:schemeClr val="dk1"/>
              </a:solidFill>
              <a:latin typeface="+mn-lt"/>
              <a:ea typeface="+mn-ea"/>
              <a:cs typeface="+mn-cs"/>
            </a:rPr>
            <a:t>Land (Examples) : </a:t>
          </a:r>
          <a:r>
            <a:rPr lang="en-US" sz="1100" b="0" baseline="0">
              <a:solidFill>
                <a:schemeClr val="dk1"/>
              </a:solidFill>
              <a:latin typeface="+mn-lt"/>
              <a:ea typeface="+mn-ea"/>
              <a:cs typeface="+mn-cs"/>
            </a:rPr>
            <a:t>Agriculture, Grazing, Forest and Wildlife, Navigation and Traffic Aids.</a:t>
          </a:r>
        </a:p>
        <a:p>
          <a:endParaRPr lang="en-US" sz="500" b="0" baseline="0">
            <a:solidFill>
              <a:schemeClr val="dk1"/>
            </a:solidFill>
            <a:latin typeface="+mn-lt"/>
            <a:ea typeface="+mn-ea"/>
            <a:cs typeface="+mn-cs"/>
          </a:endParaRPr>
        </a:p>
        <a:p>
          <a:r>
            <a:rPr lang="en-US" sz="1050" b="1" baseline="0">
              <a:solidFill>
                <a:schemeClr val="dk1"/>
              </a:solidFill>
              <a:latin typeface="+mn-lt"/>
              <a:ea typeface="+mn-ea"/>
              <a:cs typeface="+mn-cs"/>
            </a:rPr>
            <a:t>Acres: </a:t>
          </a:r>
          <a:r>
            <a:rPr lang="en-US" sz="1050">
              <a:solidFill>
                <a:schemeClr val="dk1"/>
              </a:solidFill>
              <a:latin typeface="+mn-lt"/>
              <a:ea typeface="+mn-ea"/>
              <a:cs typeface="+mn-cs"/>
            </a:rPr>
            <a:t>Provide the total number of acres associated with each land asset record.</a:t>
          </a:r>
          <a:r>
            <a:rPr lang="en-US" sz="1050" b="0" baseline="0">
              <a:solidFill>
                <a:schemeClr val="dk1"/>
              </a:solidFill>
              <a:latin typeface="+mn-lt"/>
              <a:ea typeface="+mn-ea"/>
              <a:cs typeface="+mn-cs"/>
            </a:rPr>
            <a:t> </a:t>
          </a:r>
          <a:endParaRPr lang="en-US" sz="1050"/>
        </a:p>
        <a:p>
          <a:endParaRPr lang="en-US" sz="500"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endParaRPr lang="en-US" sz="1050"/>
        </a:p>
        <a:p>
          <a:pPr lvl="1"/>
          <a:r>
            <a:rPr lang="en-US" sz="1100">
              <a:solidFill>
                <a:schemeClr val="dk1"/>
              </a:solidFill>
              <a:latin typeface="+mn-lt"/>
              <a:ea typeface="+mn-ea"/>
              <a:cs typeface="+mn-cs"/>
            </a:rPr>
            <a:t>- Recurring maintenance and repair costs.</a:t>
          </a:r>
          <a:endParaRPr lang="en-US" sz="1050"/>
        </a:p>
        <a:p>
          <a:pPr lvl="1"/>
          <a:r>
            <a:rPr lang="en-US" sz="1100">
              <a:solidFill>
                <a:schemeClr val="dk1"/>
              </a:solidFill>
              <a:latin typeface="+mn-lt"/>
              <a:ea typeface="+mn-ea"/>
              <a:cs typeface="+mn-cs"/>
            </a:rPr>
            <a:t>- Utilities (includes plant operation and purchase of energy).</a:t>
          </a:r>
          <a:endParaRPr lang="en-US" sz="1050"/>
        </a:p>
        <a:p>
          <a:pPr lvl="1"/>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endParaRPr lang="en-US" sz="1050"/>
        </a:p>
        <a:p>
          <a:pPr lvl="1"/>
          <a:r>
            <a:rPr lang="en-US" sz="1100">
              <a:solidFill>
                <a:schemeClr val="dk1"/>
              </a:solidFill>
              <a:latin typeface="+mn-lt"/>
              <a:ea typeface="+mn-ea"/>
              <a:cs typeface="+mn-cs"/>
            </a:rPr>
            <a:t>- Roads/grounds expenses (includes grounds maintenance, landscaping, and snow and ice removal from roads, piers, and airfields).</a:t>
          </a:r>
          <a:endParaRPr lang="en-US" sz="1050"/>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endParaRPr lang="en-US" sz="1050"/>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endParaRPr lang="en-US" sz="1050"/>
        </a:p>
        <a:p>
          <a:pPr lvl="1"/>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endParaRPr lang="en-US" sz="1050"/>
        </a:p>
        <a:p>
          <a:pPr lvl="1"/>
          <a:endParaRPr lang="en-US" sz="1050" baseline="0">
            <a:solidFill>
              <a:schemeClr val="dk1"/>
            </a:solidFill>
            <a:latin typeface="+mn-lt"/>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142875</xdr:colOff>
      <xdr:row>59</xdr:row>
      <xdr:rowOff>0</xdr:rowOff>
    </xdr:from>
    <xdr:to>
      <xdr:col>10</xdr:col>
      <xdr:colOff>400050</xdr:colOff>
      <xdr:row>63</xdr:row>
      <xdr:rowOff>38100</xdr:rowOff>
    </xdr:to>
    <xdr:sp macro="" textlink="">
      <xdr:nvSpPr>
        <xdr:cNvPr id="3" name="TextBox 2"/>
        <xdr:cNvSpPr txBox="1"/>
      </xdr:nvSpPr>
      <xdr:spPr>
        <a:xfrm>
          <a:off x="142875" y="11639550"/>
          <a:ext cx="8362950" cy="8001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r>
            <a:rPr lang="en-US" sz="1100" b="1" baseline="0">
              <a:solidFill>
                <a:schemeClr val="dk1"/>
              </a:solidFill>
              <a:latin typeface="+mn-lt"/>
              <a:ea typeface="+mn-ea"/>
              <a:cs typeface="+mn-cs"/>
            </a:rPr>
            <a:t>Land (Examples) : </a:t>
          </a:r>
          <a:r>
            <a:rPr lang="en-US" sz="1100" b="0" baseline="0">
              <a:solidFill>
                <a:schemeClr val="dk1"/>
              </a:solidFill>
              <a:latin typeface="+mn-lt"/>
              <a:ea typeface="+mn-ea"/>
              <a:cs typeface="+mn-cs"/>
            </a:rPr>
            <a:t>Agriculture, Grazing, Forest and Wildlife, Navigation and Traffic Aids.</a:t>
          </a:r>
        </a:p>
        <a:p>
          <a:endParaRPr lang="en-US" sz="500" b="0" baseline="0">
            <a:solidFill>
              <a:schemeClr val="dk1"/>
            </a:solidFill>
            <a:latin typeface="+mn-lt"/>
            <a:ea typeface="+mn-ea"/>
            <a:cs typeface="+mn-cs"/>
          </a:endParaRPr>
        </a:p>
        <a:p>
          <a:pPr>
            <a:lnSpc>
              <a:spcPts val="1200"/>
            </a:lnSpc>
          </a:pPr>
          <a:r>
            <a:rPr lang="en-US" sz="1050" b="1" baseline="0">
              <a:solidFill>
                <a:schemeClr val="dk1"/>
              </a:solidFill>
              <a:latin typeface="+mn-lt"/>
              <a:ea typeface="+mn-ea"/>
              <a:cs typeface="+mn-cs"/>
            </a:rPr>
            <a:t>Acres: </a:t>
          </a:r>
          <a:r>
            <a:rPr lang="en-US" sz="1050">
              <a:solidFill>
                <a:schemeClr val="dk1"/>
              </a:solidFill>
              <a:latin typeface="+mn-lt"/>
              <a:ea typeface="+mn-ea"/>
              <a:cs typeface="+mn-cs"/>
            </a:rPr>
            <a:t>Provide the total number of acres associated with each land asset record.</a:t>
          </a:r>
          <a:r>
            <a:rPr lang="en-US" sz="1050" b="0" baseline="0">
              <a:solidFill>
                <a:schemeClr val="dk1"/>
              </a:solidFill>
              <a:latin typeface="+mn-lt"/>
              <a:ea typeface="+mn-ea"/>
              <a:cs typeface="+mn-cs"/>
            </a:rPr>
            <a:t> </a:t>
          </a:r>
          <a:endParaRPr lang="en-US" sz="1050"/>
        </a:p>
        <a:p>
          <a:endParaRPr lang="en-US" sz="500" baseline="0">
            <a:solidFill>
              <a:schemeClr val="dk1"/>
            </a:solidFill>
            <a:latin typeface="+mn-lt"/>
            <a:ea typeface="+mn-ea"/>
            <a:cs typeface="+mn-cs"/>
          </a:endParaRPr>
        </a:p>
        <a:p>
          <a:pPr lvl="1"/>
          <a:endParaRPr lang="en-US" sz="1050" baseline="0">
            <a:solidFill>
              <a:schemeClr val="dk1"/>
            </a:solidFill>
            <a:latin typeface="+mn-lt"/>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47625</xdr:colOff>
      <xdr:row>60</xdr:row>
      <xdr:rowOff>66675</xdr:rowOff>
    </xdr:from>
    <xdr:to>
      <xdr:col>6</xdr:col>
      <xdr:colOff>333375</xdr:colOff>
      <xdr:row>76</xdr:row>
      <xdr:rowOff>190500</xdr:rowOff>
    </xdr:to>
    <xdr:pic>
      <xdr:nvPicPr>
        <xdr:cNvPr id="3279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28600" y="11610975"/>
          <a:ext cx="6229350" cy="3171825"/>
        </a:xfrm>
        <a:prstGeom prst="rect">
          <a:avLst/>
        </a:prstGeom>
        <a:noFill/>
        <a:ln w="9525">
          <a:noFill/>
          <a:miter lim="800000"/>
          <a:headEnd/>
          <a:tailEnd/>
        </a:ln>
      </xdr:spPr>
    </xdr:pic>
    <xdr:clientData/>
  </xdr:twoCellAnchor>
  <xdr:twoCellAnchor editAs="oneCell">
    <xdr:from>
      <xdr:col>4</xdr:col>
      <xdr:colOff>876300</xdr:colOff>
      <xdr:row>74</xdr:row>
      <xdr:rowOff>19050</xdr:rowOff>
    </xdr:from>
    <xdr:to>
      <xdr:col>6</xdr:col>
      <xdr:colOff>504825</xdr:colOff>
      <xdr:row>77</xdr:row>
      <xdr:rowOff>38100</xdr:rowOff>
    </xdr:to>
    <xdr:pic>
      <xdr:nvPicPr>
        <xdr:cNvPr id="3279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4981575" y="14230350"/>
          <a:ext cx="1647825" cy="590550"/>
        </a:xfrm>
        <a:prstGeom prst="rect">
          <a:avLst/>
        </a:prstGeom>
        <a:noFill/>
        <a:ln w="9525">
          <a:noFill/>
          <a:miter lim="800000"/>
          <a:headEnd/>
          <a:tailEnd/>
        </a:ln>
      </xdr:spPr>
    </xdr:pic>
    <xdr:clientData/>
  </xdr:twoCellAnchor>
  <xdr:twoCellAnchor>
    <xdr:from>
      <xdr:col>1</xdr:col>
      <xdr:colOff>0</xdr:colOff>
      <xdr:row>78</xdr:row>
      <xdr:rowOff>0</xdr:rowOff>
    </xdr:from>
    <xdr:to>
      <xdr:col>12</xdr:col>
      <xdr:colOff>142875</xdr:colOff>
      <xdr:row>95</xdr:row>
      <xdr:rowOff>182889</xdr:rowOff>
    </xdr:to>
    <xdr:sp macro="" textlink="">
      <xdr:nvSpPr>
        <xdr:cNvPr id="4" name="TextBox 3"/>
        <xdr:cNvSpPr txBox="1"/>
      </xdr:nvSpPr>
      <xdr:spPr>
        <a:xfrm>
          <a:off x="180975" y="14973300"/>
          <a:ext cx="9744075" cy="34194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t>Buildings (Examples) : </a:t>
          </a:r>
          <a:r>
            <a:rPr lang="en-US" sz="1050" baseline="0"/>
            <a:t>Office, Laboratories, Hospital, School, Museum, Data Center, Warehouse</a:t>
          </a:r>
        </a:p>
        <a:p>
          <a:endParaRPr lang="en-US" sz="500" baseline="0"/>
        </a:p>
        <a:p>
          <a:r>
            <a:rPr lang="en-US" sz="1050" b="1" baseline="0"/>
            <a:t>Structures </a:t>
          </a:r>
          <a:r>
            <a:rPr lang="en-US" sz="1050" b="1" baseline="0">
              <a:solidFill>
                <a:schemeClr val="dk1"/>
              </a:solidFill>
              <a:latin typeface="+mn-lt"/>
              <a:ea typeface="+mn-ea"/>
              <a:cs typeface="+mn-cs"/>
            </a:rPr>
            <a:t>(Examples) : </a:t>
          </a:r>
          <a:r>
            <a:rPr lang="en-US" sz="1050" b="0" baseline="0">
              <a:solidFill>
                <a:schemeClr val="dk1"/>
              </a:solidFill>
              <a:latin typeface="+mn-lt"/>
              <a:ea typeface="+mn-ea"/>
              <a:cs typeface="+mn-cs"/>
            </a:rPr>
            <a:t>Airfields Pavements, Harbors and Ports, Parking Structures, Utility Systems </a:t>
          </a:r>
        </a:p>
        <a:p>
          <a:endParaRPr lang="en-US" sz="500" b="1" baseline="0"/>
        </a:p>
        <a:p>
          <a:r>
            <a:rPr lang="en-US" sz="1050" b="1" baseline="0"/>
            <a:t>Land </a:t>
          </a:r>
          <a:r>
            <a:rPr lang="en-US" sz="1050" b="1" baseline="0">
              <a:solidFill>
                <a:schemeClr val="dk1"/>
              </a:solidFill>
              <a:latin typeface="+mn-lt"/>
              <a:ea typeface="+mn-ea"/>
              <a:cs typeface="+mn-cs"/>
            </a:rPr>
            <a:t>(Examples) : </a:t>
          </a:r>
          <a:r>
            <a:rPr lang="en-US" sz="1050" b="0" baseline="0">
              <a:solidFill>
                <a:schemeClr val="dk1"/>
              </a:solidFill>
              <a:latin typeface="+mn-lt"/>
              <a:ea typeface="+mn-ea"/>
              <a:cs typeface="+mn-cs"/>
            </a:rPr>
            <a:t>Agriculture, Grazing, Forest and Wildlife, Navigation and Traffic Aids </a:t>
          </a:r>
        </a:p>
        <a:p>
          <a:endParaRPr lang="en-US" sz="500" b="0" baseline="0"/>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p>
        <a:p>
          <a:pPr lvl="1"/>
          <a:r>
            <a:rPr lang="en-US" sz="1100">
              <a:solidFill>
                <a:schemeClr val="dk1"/>
              </a:solidFill>
              <a:latin typeface="+mn-lt"/>
              <a:ea typeface="+mn-ea"/>
              <a:cs typeface="+mn-cs"/>
            </a:rPr>
            <a:t>- Recurring maintenance and repair costs.</a:t>
          </a:r>
        </a:p>
        <a:p>
          <a:pPr lvl="1"/>
          <a:r>
            <a:rPr lang="en-US" sz="1100">
              <a:solidFill>
                <a:schemeClr val="dk1"/>
              </a:solidFill>
              <a:latin typeface="+mn-lt"/>
              <a:ea typeface="+mn-ea"/>
              <a:cs typeface="+mn-cs"/>
            </a:rPr>
            <a:t>- Utilities (includes plant operation and purchase of energy).</a:t>
          </a:r>
        </a:p>
        <a:p>
          <a:pPr lvl="1"/>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p>
        <a:p>
          <a:pPr lvl="1"/>
          <a:r>
            <a:rPr lang="en-US" sz="1100">
              <a:solidFill>
                <a:schemeClr val="dk1"/>
              </a:solidFill>
              <a:latin typeface="+mn-lt"/>
              <a:ea typeface="+mn-ea"/>
              <a:cs typeface="+mn-cs"/>
            </a:rPr>
            <a:t>- Roads/grounds expenses (includes grounds maintenance, landscaping, and snow and ice removal from roads, piers, and airfields).</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p>
        <a:p>
          <a:pPr lvl="1"/>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333375</xdr:colOff>
      <xdr:row>3</xdr:row>
      <xdr:rowOff>581025</xdr:rowOff>
    </xdr:from>
    <xdr:to>
      <xdr:col>18</xdr:col>
      <xdr:colOff>76200</xdr:colOff>
      <xdr:row>27</xdr:row>
      <xdr:rowOff>28575</xdr:rowOff>
    </xdr:to>
    <xdr:graphicFrame macro="">
      <xdr:nvGraphicFramePr>
        <xdr:cNvPr id="3380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32</xdr:row>
      <xdr:rowOff>123825</xdr:rowOff>
    </xdr:from>
    <xdr:to>
      <xdr:col>7</xdr:col>
      <xdr:colOff>1333500</xdr:colOff>
      <xdr:row>55</xdr:row>
      <xdr:rowOff>123825</xdr:rowOff>
    </xdr:to>
    <xdr:sp macro="" textlink="">
      <xdr:nvSpPr>
        <xdr:cNvPr id="5" name="TextBox 4"/>
        <xdr:cNvSpPr txBox="1"/>
      </xdr:nvSpPr>
      <xdr:spPr>
        <a:xfrm>
          <a:off x="180975" y="6715125"/>
          <a:ext cx="9744075" cy="43815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t>Buildings (Examples) : </a:t>
          </a:r>
          <a:r>
            <a:rPr lang="en-US" sz="1050" baseline="0"/>
            <a:t>Office, Laboratories, Hospital, School, Museum, Data Center, Warehouse</a:t>
          </a:r>
        </a:p>
        <a:p>
          <a:endParaRPr lang="en-US" sz="500" baseline="0"/>
        </a:p>
        <a:p>
          <a:r>
            <a:rPr lang="en-US" sz="1050" b="1" baseline="0"/>
            <a:t>Structures </a:t>
          </a:r>
          <a:r>
            <a:rPr lang="en-US" sz="1050" b="1" baseline="0">
              <a:solidFill>
                <a:schemeClr val="dk1"/>
              </a:solidFill>
              <a:latin typeface="+mn-lt"/>
              <a:ea typeface="+mn-ea"/>
              <a:cs typeface="+mn-cs"/>
            </a:rPr>
            <a:t>(Examples) : </a:t>
          </a:r>
          <a:r>
            <a:rPr lang="en-US" sz="1050" b="0" baseline="0">
              <a:solidFill>
                <a:schemeClr val="dk1"/>
              </a:solidFill>
              <a:latin typeface="+mn-lt"/>
              <a:ea typeface="+mn-ea"/>
              <a:cs typeface="+mn-cs"/>
            </a:rPr>
            <a:t>Airfields Pavements, Harbors and Ports, Parking Structures, Utility Systems </a:t>
          </a:r>
        </a:p>
        <a:p>
          <a:endParaRPr lang="en-US" sz="500" b="1" baseline="0"/>
        </a:p>
        <a:p>
          <a:r>
            <a:rPr lang="en-US" sz="1050" b="1" baseline="0"/>
            <a:t>Land </a:t>
          </a:r>
          <a:r>
            <a:rPr lang="en-US" sz="1050" b="1" baseline="0">
              <a:solidFill>
                <a:schemeClr val="dk1"/>
              </a:solidFill>
              <a:latin typeface="+mn-lt"/>
              <a:ea typeface="+mn-ea"/>
              <a:cs typeface="+mn-cs"/>
            </a:rPr>
            <a:t>(Examples) : </a:t>
          </a:r>
          <a:r>
            <a:rPr lang="en-US" sz="1050" b="0" baseline="0">
              <a:solidFill>
                <a:schemeClr val="dk1"/>
              </a:solidFill>
              <a:latin typeface="+mn-lt"/>
              <a:ea typeface="+mn-ea"/>
              <a:cs typeface="+mn-cs"/>
            </a:rPr>
            <a:t>Agriculture, Grazing, Forest and Wildlife, Navigation and Traffic Aids </a:t>
          </a:r>
        </a:p>
        <a:p>
          <a:endParaRPr lang="en-US" sz="500" b="0"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050" b="1" baseline="0">
              <a:solidFill>
                <a:schemeClr val="dk1"/>
              </a:solidFill>
              <a:latin typeface="+mn-lt"/>
              <a:ea typeface="+mn-ea"/>
              <a:cs typeface="+mn-cs"/>
            </a:rPr>
            <a:t>Disposition:  </a:t>
          </a:r>
          <a:r>
            <a:rPr lang="en-US" sz="1100">
              <a:solidFill>
                <a:schemeClr val="dk1"/>
              </a:solidFill>
              <a:latin typeface="+mn-lt"/>
              <a:ea typeface="+mn-ea"/>
              <a:cs typeface="+mn-cs"/>
            </a:rPr>
            <a:t>Agencies are required to provide all assets that have exited the Federal portfolio of assets during the reporting fiscal year.  This will include, but is not limited to, sales, Federal transfers, public benefit conveyances, and demolitions.  </a:t>
          </a:r>
          <a:r>
            <a:rPr lang="en-US" sz="1100" b="1" i="1">
              <a:solidFill>
                <a:schemeClr val="dk1"/>
              </a:solidFill>
              <a:latin typeface="+mn-lt"/>
              <a:ea typeface="+mn-ea"/>
              <a:cs typeface="+mn-cs"/>
            </a:rPr>
            <a:t>Disposition</a:t>
          </a:r>
          <a:r>
            <a:rPr lang="en-US" sz="1100">
              <a:solidFill>
                <a:schemeClr val="dk1"/>
              </a:solidFill>
              <a:latin typeface="+mn-lt"/>
              <a:ea typeface="+mn-ea"/>
              <a:cs typeface="+mn-cs"/>
            </a:rPr>
            <a:t> data is reported only in the year the asset has exited the Federal portfolio of assets.</a:t>
          </a:r>
        </a:p>
        <a:p>
          <a:pPr marL="0" marR="0" indent="0" defTabSz="914400" eaLnBrk="1" fontAlgn="auto" latinLnBrk="0" hangingPunct="1">
            <a:lnSpc>
              <a:spcPct val="100000"/>
            </a:lnSpc>
            <a:spcBef>
              <a:spcPts val="0"/>
            </a:spcBef>
            <a:spcAft>
              <a:spcPts val="0"/>
            </a:spcAft>
            <a:buClrTx/>
            <a:buSzTx/>
            <a:buFontTx/>
            <a:buNone/>
            <a:tabLst/>
            <a:defRPr/>
          </a:pPr>
          <a:endParaRPr lang="en-US" sz="5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latin typeface="+mn-lt"/>
              <a:ea typeface="+mn-ea"/>
              <a:cs typeface="+mn-cs"/>
            </a:rPr>
            <a:t>Net Proceeds: </a:t>
          </a:r>
          <a:r>
            <a:rPr lang="en-US" sz="1100" b="0">
              <a:solidFill>
                <a:schemeClr val="dk1"/>
              </a:solidFill>
              <a:latin typeface="+mn-lt"/>
              <a:ea typeface="+mn-ea"/>
              <a:cs typeface="+mn-cs"/>
            </a:rPr>
            <a:t>Report the proceeds received as part of the asset disposal less the disposal costs incurred by the agency. Data reporting is required only for assets disposed through Sale.</a:t>
          </a:r>
        </a:p>
        <a:p>
          <a:pPr marL="0" marR="0" indent="0" defTabSz="914400" eaLnBrk="1" fontAlgn="auto" latinLnBrk="0" hangingPunct="1">
            <a:lnSpc>
              <a:spcPct val="100000"/>
            </a:lnSpc>
            <a:spcBef>
              <a:spcPts val="0"/>
            </a:spcBef>
            <a:spcAft>
              <a:spcPts val="0"/>
            </a:spcAft>
            <a:buClrTx/>
            <a:buSzTx/>
            <a:buFontTx/>
            <a:buNone/>
            <a:tabLst/>
            <a:defRPr/>
          </a:pPr>
          <a:endParaRPr lang="en-US" sz="500" b="1"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p>
        <a:p>
          <a:pPr lvl="1"/>
          <a:r>
            <a:rPr lang="en-US" sz="1100">
              <a:solidFill>
                <a:schemeClr val="dk1"/>
              </a:solidFill>
              <a:latin typeface="+mn-lt"/>
              <a:ea typeface="+mn-ea"/>
              <a:cs typeface="+mn-cs"/>
            </a:rPr>
            <a:t>- Recurring maintenance and repair costs.</a:t>
          </a:r>
        </a:p>
        <a:p>
          <a:pPr lvl="1"/>
          <a:r>
            <a:rPr lang="en-US" sz="1100">
              <a:solidFill>
                <a:schemeClr val="dk1"/>
              </a:solidFill>
              <a:latin typeface="+mn-lt"/>
              <a:ea typeface="+mn-ea"/>
              <a:cs typeface="+mn-cs"/>
            </a:rPr>
            <a:t>- Utilities (includes plant operation and purchase of energy).</a:t>
          </a:r>
        </a:p>
        <a:p>
          <a:pPr lvl="1"/>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p>
        <a:p>
          <a:pPr lvl="1"/>
          <a:r>
            <a:rPr lang="en-US" sz="1100">
              <a:solidFill>
                <a:schemeClr val="dk1"/>
              </a:solidFill>
              <a:latin typeface="+mn-lt"/>
              <a:ea typeface="+mn-ea"/>
              <a:cs typeface="+mn-cs"/>
            </a:rPr>
            <a:t>- Roads/grounds expenses (includes grounds maintenance, landscaping, and snow and ice removal from roads, piers, and airfields).</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p>
        <a:p>
          <a:pPr lvl="1"/>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47625</xdr:colOff>
      <xdr:row>18</xdr:row>
      <xdr:rowOff>133350</xdr:rowOff>
    </xdr:from>
    <xdr:to>
      <xdr:col>18</xdr:col>
      <xdr:colOff>342900</xdr:colOff>
      <xdr:row>38</xdr:row>
      <xdr:rowOff>123825</xdr:rowOff>
    </xdr:to>
    <xdr:graphicFrame macro="">
      <xdr:nvGraphicFramePr>
        <xdr:cNvPr id="3586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628650</xdr:colOff>
      <xdr:row>3</xdr:row>
      <xdr:rowOff>152400</xdr:rowOff>
    </xdr:from>
    <xdr:to>
      <xdr:col>15</xdr:col>
      <xdr:colOff>219075</xdr:colOff>
      <xdr:row>17</xdr:row>
      <xdr:rowOff>133350</xdr:rowOff>
    </xdr:to>
    <xdr:graphicFrame macro="">
      <xdr:nvGraphicFramePr>
        <xdr:cNvPr id="3586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24</xdr:row>
      <xdr:rowOff>11430</xdr:rowOff>
    </xdr:from>
    <xdr:to>
      <xdr:col>6</xdr:col>
      <xdr:colOff>918212</xdr:colOff>
      <xdr:row>45</xdr:row>
      <xdr:rowOff>154327</xdr:rowOff>
    </xdr:to>
    <xdr:sp macro="" textlink="">
      <xdr:nvSpPr>
        <xdr:cNvPr id="5" name="TextBox 4"/>
        <xdr:cNvSpPr txBox="1"/>
      </xdr:nvSpPr>
      <xdr:spPr>
        <a:xfrm>
          <a:off x="200025" y="5076825"/>
          <a:ext cx="9886950" cy="41338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pPr marL="0" marR="0" indent="0" defTabSz="914400" eaLnBrk="1" fontAlgn="auto" latinLnBrk="0" hangingPunct="1">
            <a:lnSpc>
              <a:spcPct val="100000"/>
            </a:lnSpc>
            <a:spcBef>
              <a:spcPts val="0"/>
            </a:spcBef>
            <a:spcAft>
              <a:spcPts val="0"/>
            </a:spcAft>
            <a:buClrTx/>
            <a:buSzTx/>
            <a:buFontTx/>
            <a:buNone/>
            <a:tabLst/>
            <a:defRPr/>
          </a:pPr>
          <a:r>
            <a:rPr lang="en-US" sz="1050" b="1" baseline="0">
              <a:solidFill>
                <a:schemeClr val="dk1"/>
              </a:solidFill>
              <a:latin typeface="+mn-lt"/>
              <a:ea typeface="+mn-ea"/>
              <a:cs typeface="+mn-cs"/>
            </a:rPr>
            <a:t>Disposition:  </a:t>
          </a:r>
          <a:r>
            <a:rPr lang="en-US" sz="1100">
              <a:solidFill>
                <a:schemeClr val="dk1"/>
              </a:solidFill>
              <a:latin typeface="+mn-lt"/>
              <a:ea typeface="+mn-ea"/>
              <a:cs typeface="+mn-cs"/>
            </a:rPr>
            <a:t>Agencies are required to provide all assets that have exited the Federal portfolio of assets during the reporting fiscal year.  This will include, but is not limited to, sales, Federal transfers, public benefit conveyances, and demolitions.  </a:t>
          </a:r>
          <a:r>
            <a:rPr lang="en-US" sz="1100" b="1" i="1">
              <a:solidFill>
                <a:schemeClr val="dk1"/>
              </a:solidFill>
              <a:latin typeface="+mn-lt"/>
              <a:ea typeface="+mn-ea"/>
              <a:cs typeface="+mn-cs"/>
            </a:rPr>
            <a:t>Disposition</a:t>
          </a:r>
          <a:r>
            <a:rPr lang="en-US" sz="1100">
              <a:solidFill>
                <a:schemeClr val="dk1"/>
              </a:solidFill>
              <a:latin typeface="+mn-lt"/>
              <a:ea typeface="+mn-ea"/>
              <a:cs typeface="+mn-cs"/>
            </a:rPr>
            <a:t> data is reported only in the year the asset has exited the Federal portfolio of assets.</a:t>
          </a:r>
        </a:p>
        <a:p>
          <a:pPr marL="0" marR="0" indent="0" defTabSz="914400" eaLnBrk="1" fontAlgn="auto" latinLnBrk="0" hangingPunct="1">
            <a:lnSpc>
              <a:spcPct val="100000"/>
            </a:lnSpc>
            <a:spcBef>
              <a:spcPts val="0"/>
            </a:spcBef>
            <a:spcAft>
              <a:spcPts val="0"/>
            </a:spcAft>
            <a:buClrTx/>
            <a:buSzTx/>
            <a:buFontTx/>
            <a:buNone/>
            <a:tabLst/>
            <a:defRPr/>
          </a:pPr>
          <a:endParaRPr lang="en-US" sz="5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050" b="1">
              <a:solidFill>
                <a:schemeClr val="dk1"/>
              </a:solidFill>
              <a:latin typeface="+mn-lt"/>
              <a:ea typeface="+mn-ea"/>
              <a:cs typeface="+mn-cs"/>
            </a:rPr>
            <a:t>Disposition Method: </a:t>
          </a:r>
          <a:r>
            <a:rPr lang="en-US" sz="1050">
              <a:solidFill>
                <a:schemeClr val="dk1"/>
              </a:solidFill>
              <a:latin typeface="+mn-lt"/>
              <a:ea typeface="+mn-ea"/>
              <a:cs typeface="+mn-cs"/>
            </a:rPr>
            <a:t>Report one of the following six categories for the disposition method :  Public Benefit Conveyance, Federal Transfer, Sale, Demolition, Lease Termination, or Other.  </a:t>
          </a:r>
        </a:p>
        <a:p>
          <a:pPr marL="0" marR="0" indent="0" defTabSz="914400" eaLnBrk="1" fontAlgn="auto" latinLnBrk="0" hangingPunct="1">
            <a:lnSpc>
              <a:spcPct val="100000"/>
            </a:lnSpc>
            <a:spcBef>
              <a:spcPts val="0"/>
            </a:spcBef>
            <a:spcAft>
              <a:spcPts val="0"/>
            </a:spcAft>
            <a:buClrTx/>
            <a:buSzTx/>
            <a:buFontTx/>
            <a:buNone/>
            <a:tabLst/>
            <a:defRPr/>
          </a:pPr>
          <a:endParaRPr lang="en-US" sz="5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latin typeface="+mn-lt"/>
              <a:ea typeface="+mn-ea"/>
              <a:cs typeface="+mn-cs"/>
            </a:rPr>
            <a:t>Net Proceeds: </a:t>
          </a:r>
          <a:r>
            <a:rPr lang="en-US" sz="1100" b="0">
              <a:solidFill>
                <a:schemeClr val="dk1"/>
              </a:solidFill>
              <a:latin typeface="+mn-lt"/>
              <a:ea typeface="+mn-ea"/>
              <a:cs typeface="+mn-cs"/>
            </a:rPr>
            <a:t>Report the proceeds received as part of the asset disposal less the disposal costs incurred by the agency. Data reporting is required only for assets disposed through Sale.</a:t>
          </a:r>
        </a:p>
        <a:p>
          <a:pPr marL="0" marR="0" indent="0" defTabSz="914400" eaLnBrk="1" fontAlgn="auto" latinLnBrk="0" hangingPunct="1">
            <a:lnSpc>
              <a:spcPct val="100000"/>
            </a:lnSpc>
            <a:spcBef>
              <a:spcPts val="0"/>
            </a:spcBef>
            <a:spcAft>
              <a:spcPts val="0"/>
            </a:spcAft>
            <a:buClrTx/>
            <a:buSzTx/>
            <a:buFontTx/>
            <a:buNone/>
            <a:tabLst/>
            <a:defRPr/>
          </a:pPr>
          <a:endParaRPr lang="en-US" sz="500" b="1"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p>
        <a:p>
          <a:pPr lvl="1"/>
          <a:r>
            <a:rPr lang="en-US" sz="1100">
              <a:solidFill>
                <a:schemeClr val="dk1"/>
              </a:solidFill>
              <a:latin typeface="+mn-lt"/>
              <a:ea typeface="+mn-ea"/>
              <a:cs typeface="+mn-cs"/>
            </a:rPr>
            <a:t>- Recurring maintenance and repair costs.</a:t>
          </a:r>
        </a:p>
        <a:p>
          <a:pPr lvl="1"/>
          <a:r>
            <a:rPr lang="en-US" sz="1100">
              <a:solidFill>
                <a:schemeClr val="dk1"/>
              </a:solidFill>
              <a:latin typeface="+mn-lt"/>
              <a:ea typeface="+mn-ea"/>
              <a:cs typeface="+mn-cs"/>
            </a:rPr>
            <a:t>- Utilities (includes plant operation and purchase of energy).</a:t>
          </a:r>
        </a:p>
        <a:p>
          <a:pPr lvl="1"/>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p>
        <a:p>
          <a:pPr lvl="1"/>
          <a:r>
            <a:rPr lang="en-US" sz="1100">
              <a:solidFill>
                <a:schemeClr val="dk1"/>
              </a:solidFill>
              <a:latin typeface="+mn-lt"/>
              <a:ea typeface="+mn-ea"/>
              <a:cs typeface="+mn-cs"/>
            </a:rPr>
            <a:t>- Roads/grounds expenses (includes grounds maintenance, landscaping, and snow and ice removal from roads, piers, and airfields).</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p>
        <a:p>
          <a:pPr lvl="1"/>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p>
        <a:p>
          <a:endParaRPr lang="en-US" sz="1050">
            <a:solidFill>
              <a:schemeClr val="dk1"/>
            </a:solidFill>
            <a:latin typeface="+mn-lt"/>
            <a:ea typeface="+mn-ea"/>
            <a:cs typeface="+mn-cs"/>
          </a:endParaRPr>
        </a:p>
      </xdr:txBody>
    </xdr:sp>
    <xdr:clientData/>
  </xdr:twoCellAnchor>
</xdr:wsDr>
</file>

<file path=xl/drawings/drawing19.xml><?xml version="1.0" encoding="utf-8"?>
<c:userShapes xmlns:c="http://schemas.openxmlformats.org/drawingml/2006/chart">
  <cdr:relSizeAnchor xmlns:cdr="http://schemas.openxmlformats.org/drawingml/2006/chartDrawing">
    <cdr:from>
      <cdr:x>0.5625</cdr:x>
      <cdr:y>0.10786</cdr:y>
    </cdr:from>
    <cdr:to>
      <cdr:x>0.76225</cdr:x>
      <cdr:y>0.44705</cdr:y>
    </cdr:to>
    <cdr:sp macro="" textlink="">
      <cdr:nvSpPr>
        <cdr:cNvPr id="2" name="TextBox 1"/>
        <cdr:cNvSpPr txBox="1"/>
      </cdr:nvSpPr>
      <cdr:spPr>
        <a:xfrm xmlns:a="http://schemas.openxmlformats.org/drawingml/2006/main">
          <a:off x="2571750" y="2952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userShapes>
</file>

<file path=xl/drawings/drawing2.xml><?xml version="1.0" encoding="utf-8"?>
<xdr:wsDr xmlns:xdr="http://schemas.openxmlformats.org/drawingml/2006/spreadsheetDrawing" xmlns:a="http://schemas.openxmlformats.org/drawingml/2006/main">
  <xdr:twoCellAnchor>
    <xdr:from>
      <xdr:col>9</xdr:col>
      <xdr:colOff>381000</xdr:colOff>
      <xdr:row>3</xdr:row>
      <xdr:rowOff>76200</xdr:rowOff>
    </xdr:from>
    <xdr:to>
      <xdr:col>16</xdr:col>
      <xdr:colOff>28575</xdr:colOff>
      <xdr:row>12</xdr:row>
      <xdr:rowOff>123825</xdr:rowOff>
    </xdr:to>
    <xdr:graphicFrame macro="">
      <xdr:nvGraphicFramePr>
        <xdr:cNvPr id="6161" name="Chart 4" descr="BAR CHART OF GROSS SQUARE FEED OF FEDERAL BUILDINGS, OWNED VS. LEASED."/>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95250</xdr:colOff>
      <xdr:row>17</xdr:row>
      <xdr:rowOff>28575</xdr:rowOff>
    </xdr:from>
    <xdr:to>
      <xdr:col>9</xdr:col>
      <xdr:colOff>0</xdr:colOff>
      <xdr:row>33</xdr:row>
      <xdr:rowOff>154306</xdr:rowOff>
    </xdr:to>
    <xdr:sp macro="" textlink="">
      <xdr:nvSpPr>
        <xdr:cNvPr id="3" name="TextBox 2"/>
        <xdr:cNvSpPr txBox="1"/>
      </xdr:nvSpPr>
      <xdr:spPr>
        <a:xfrm>
          <a:off x="457200" y="5057775"/>
          <a:ext cx="7762875" cy="31718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t>Buildings (Examples) : </a:t>
          </a:r>
          <a:r>
            <a:rPr lang="en-US" sz="1050" baseline="0"/>
            <a:t>Office, Laboratories, Hospital, School, Museum, Data Center, Warehouse</a:t>
          </a:r>
        </a:p>
        <a:p>
          <a:endParaRPr lang="en-US" sz="500" baseline="0"/>
        </a:p>
        <a:p>
          <a:r>
            <a:rPr lang="en-US" sz="1050" b="1" baseline="0"/>
            <a:t>Structures </a:t>
          </a:r>
          <a:r>
            <a:rPr lang="en-US" sz="1050" b="1" baseline="0">
              <a:solidFill>
                <a:schemeClr val="dk1"/>
              </a:solidFill>
              <a:latin typeface="+mn-lt"/>
              <a:ea typeface="+mn-ea"/>
              <a:cs typeface="+mn-cs"/>
            </a:rPr>
            <a:t>(Examples) : </a:t>
          </a:r>
          <a:r>
            <a:rPr lang="en-US" sz="1050" b="0" baseline="0">
              <a:solidFill>
                <a:schemeClr val="dk1"/>
              </a:solidFill>
              <a:latin typeface="+mn-lt"/>
              <a:ea typeface="+mn-ea"/>
              <a:cs typeface="+mn-cs"/>
            </a:rPr>
            <a:t>Airfields Pavements, Harbors and Ports, Parking Structures, Utility Systems </a:t>
          </a:r>
        </a:p>
        <a:p>
          <a:endParaRPr lang="en-US" sz="500" b="1" baseline="0"/>
        </a:p>
        <a:p>
          <a:r>
            <a:rPr lang="en-US" sz="1050" b="1" baseline="0"/>
            <a:t>Land </a:t>
          </a:r>
          <a:r>
            <a:rPr lang="en-US" sz="1050" b="1" baseline="0">
              <a:solidFill>
                <a:schemeClr val="dk1"/>
              </a:solidFill>
              <a:latin typeface="+mn-lt"/>
              <a:ea typeface="+mn-ea"/>
              <a:cs typeface="+mn-cs"/>
            </a:rPr>
            <a:t>(Examples) : </a:t>
          </a:r>
          <a:r>
            <a:rPr lang="en-US" sz="1050" b="0" baseline="0">
              <a:solidFill>
                <a:schemeClr val="dk1"/>
              </a:solidFill>
              <a:latin typeface="+mn-lt"/>
              <a:ea typeface="+mn-ea"/>
              <a:cs typeface="+mn-cs"/>
            </a:rPr>
            <a:t>Agriculture, Grazing, Forest and Wildlife, Navigation and Traffic Aids </a:t>
          </a:r>
        </a:p>
        <a:p>
          <a:endParaRPr lang="en-US" sz="500" b="0" baseline="0"/>
        </a:p>
        <a:p>
          <a:r>
            <a:rPr lang="en-US" sz="1050" b="1">
              <a:solidFill>
                <a:schemeClr val="dk1"/>
              </a:solidFill>
              <a:latin typeface="+mn-lt"/>
              <a:ea typeface="+mn-ea"/>
              <a:cs typeface="+mn-cs"/>
            </a:rPr>
            <a:t>Owned :</a:t>
          </a:r>
          <a:r>
            <a:rPr lang="en-US" sz="1050">
              <a:solidFill>
                <a:schemeClr val="dk1"/>
              </a:solidFill>
              <a:latin typeface="+mn-lt"/>
              <a:ea typeface="+mn-ea"/>
              <a:cs typeface="+mn-cs"/>
            </a:rPr>
            <a:t>  The Federal Government has fee simple interest for the real property asset.</a:t>
          </a:r>
        </a:p>
        <a:p>
          <a:endParaRPr lang="en-US" sz="500">
            <a:solidFill>
              <a:schemeClr val="dk1"/>
            </a:solidFill>
            <a:latin typeface="+mn-lt"/>
            <a:ea typeface="+mn-ea"/>
            <a:cs typeface="+mn-cs"/>
          </a:endParaRPr>
        </a:p>
        <a:p>
          <a:r>
            <a:rPr lang="en-US" sz="1050" b="1">
              <a:solidFill>
                <a:schemeClr val="dk1"/>
              </a:solidFill>
              <a:latin typeface="+mn-lt"/>
              <a:ea typeface="+mn-ea"/>
              <a:cs typeface="+mn-cs"/>
            </a:rPr>
            <a:t>Leased :</a:t>
          </a:r>
          <a:r>
            <a:rPr lang="en-US" sz="1050">
              <a:solidFill>
                <a:schemeClr val="dk1"/>
              </a:solidFill>
              <a:latin typeface="+mn-lt"/>
              <a:ea typeface="+mn-ea"/>
              <a:cs typeface="+mn-cs"/>
            </a:rPr>
            <a:t> The rights to use the real property asset have been assigned to the Federal Government by a private entity or a non-Federal Government entity for a defined period of time in return for rental payments. </a:t>
          </a:r>
        </a:p>
        <a:p>
          <a:endParaRPr lang="en-US" sz="500">
            <a:solidFill>
              <a:schemeClr val="dk1"/>
            </a:solidFill>
            <a:latin typeface="+mn-lt"/>
            <a:ea typeface="+mn-ea"/>
            <a:cs typeface="+mn-cs"/>
          </a:endParaRPr>
        </a:p>
        <a:p>
          <a:r>
            <a:rPr lang="en-US" sz="1050" b="1">
              <a:solidFill>
                <a:schemeClr val="dk1"/>
              </a:solidFill>
              <a:latin typeface="+mn-lt"/>
              <a:ea typeface="+mn-ea"/>
              <a:cs typeface="+mn-cs"/>
            </a:rPr>
            <a:t>State Government-Owned </a:t>
          </a:r>
          <a:r>
            <a:rPr lang="en-US" sz="1050">
              <a:solidFill>
                <a:schemeClr val="dk1"/>
              </a:solidFill>
              <a:latin typeface="+mn-lt"/>
              <a:ea typeface="+mn-ea"/>
              <a:cs typeface="+mn-cs"/>
            </a:rPr>
            <a:t>: A U.S. state government holds title to the real property asset but rights for use have been granted to a Federal Government entity in a method other than a leasehold arrangement.</a:t>
          </a:r>
        </a:p>
        <a:p>
          <a:endParaRPr lang="en-US" sz="500">
            <a:solidFill>
              <a:schemeClr val="dk1"/>
            </a:solidFill>
            <a:latin typeface="+mn-lt"/>
            <a:ea typeface="+mn-ea"/>
            <a:cs typeface="+mn-cs"/>
          </a:endParaRPr>
        </a:p>
        <a:p>
          <a:r>
            <a:rPr lang="en-US" sz="1050" b="1">
              <a:solidFill>
                <a:schemeClr val="dk1"/>
              </a:solidFill>
              <a:latin typeface="+mn-lt"/>
              <a:ea typeface="+mn-ea"/>
              <a:cs typeface="+mn-cs"/>
            </a:rPr>
            <a:t>Foreign Government-Owned : </a:t>
          </a:r>
          <a:r>
            <a:rPr lang="en-US" sz="1050">
              <a:solidFill>
                <a:schemeClr val="dk1"/>
              </a:solidFill>
              <a:latin typeface="+mn-lt"/>
              <a:ea typeface="+mn-ea"/>
              <a:cs typeface="+mn-cs"/>
            </a:rPr>
            <a:t>A foreign government holds title to the real property asset but rights for use have been granted to a Federal Government entity in a method other than a leasehold arrangement.</a:t>
          </a:r>
        </a:p>
        <a:p>
          <a:endParaRPr lang="en-US" sz="500">
            <a:solidFill>
              <a:schemeClr val="dk1"/>
            </a:solidFill>
            <a:latin typeface="+mn-lt"/>
            <a:ea typeface="+mn-ea"/>
            <a:cs typeface="+mn-cs"/>
          </a:endParaRPr>
        </a:p>
        <a:p>
          <a:r>
            <a:rPr lang="en-US" sz="1050" b="1">
              <a:solidFill>
                <a:schemeClr val="dk1"/>
              </a:solidFill>
              <a:latin typeface="+mn-lt"/>
              <a:ea typeface="+mn-ea"/>
              <a:cs typeface="+mn-cs"/>
            </a:rPr>
            <a:t>Museum Trust:</a:t>
          </a:r>
          <a:r>
            <a:rPr lang="en-US" sz="1050">
              <a:solidFill>
                <a:schemeClr val="dk1"/>
              </a:solidFill>
              <a:latin typeface="+mn-lt"/>
              <a:ea typeface="+mn-ea"/>
              <a:cs typeface="+mn-cs"/>
            </a:rPr>
            <a:t> A trust entity holds title to the real property asset predominantly used as a museum, but Federal funds may be received to cover certain operational and maintenance costs.</a:t>
          </a:r>
        </a:p>
        <a:p>
          <a:endParaRPr lang="en-US" sz="500">
            <a:solidFill>
              <a:schemeClr val="dk1"/>
            </a:solidFill>
            <a:latin typeface="+mn-lt"/>
            <a:ea typeface="+mn-ea"/>
            <a:cs typeface="+mn-cs"/>
          </a:endParaRPr>
        </a:p>
        <a:p>
          <a:r>
            <a:rPr lang="en-US" sz="1050" b="1">
              <a:solidFill>
                <a:schemeClr val="dk1"/>
              </a:solidFill>
              <a:latin typeface="+mn-lt"/>
              <a:ea typeface="+mn-ea"/>
              <a:cs typeface="+mn-cs"/>
            </a:rPr>
            <a:t>Withdrawn Land:</a:t>
          </a:r>
          <a:r>
            <a:rPr lang="en-US" sz="1050">
              <a:solidFill>
                <a:schemeClr val="dk1"/>
              </a:solidFill>
              <a:latin typeface="+mn-lt"/>
              <a:ea typeface="+mn-ea"/>
              <a:cs typeface="+mn-cs"/>
            </a:rPr>
            <a:t> Land withdrawn from public domain for another Federal entity’s specific use.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9525</xdr:colOff>
      <xdr:row>31</xdr:row>
      <xdr:rowOff>95250</xdr:rowOff>
    </xdr:from>
    <xdr:to>
      <xdr:col>3</xdr:col>
      <xdr:colOff>1333500</xdr:colOff>
      <xdr:row>49</xdr:row>
      <xdr:rowOff>171450</xdr:rowOff>
    </xdr:to>
    <xdr:graphicFrame macro="">
      <xdr:nvGraphicFramePr>
        <xdr:cNvPr id="3892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293371</xdr:colOff>
      <xdr:row>31</xdr:row>
      <xdr:rowOff>123825</xdr:rowOff>
    </xdr:from>
    <xdr:to>
      <xdr:col>7</xdr:col>
      <xdr:colOff>803905</xdr:colOff>
      <xdr:row>48</xdr:row>
      <xdr:rowOff>38100</xdr:rowOff>
    </xdr:to>
    <xdr:sp macro="" textlink="">
      <xdr:nvSpPr>
        <xdr:cNvPr id="3" name="TextBox 2"/>
        <xdr:cNvSpPr txBox="1"/>
      </xdr:nvSpPr>
      <xdr:spPr>
        <a:xfrm>
          <a:off x="6496051" y="6962775"/>
          <a:ext cx="5133974" cy="31527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1" baseline="0"/>
        </a:p>
        <a:p>
          <a:pPr>
            <a:lnSpc>
              <a:spcPts val="1200"/>
            </a:lnSpc>
          </a:pPr>
          <a:r>
            <a:rPr lang="en-US" sz="1100" b="1">
              <a:solidFill>
                <a:schemeClr val="dk1"/>
              </a:solidFill>
              <a:latin typeface="+mn-lt"/>
              <a:ea typeface="+mn-ea"/>
              <a:cs typeface="+mn-cs"/>
            </a:rPr>
            <a:t>Historical Status:</a:t>
          </a:r>
          <a:r>
            <a:rPr lang="en-US" sz="1100">
              <a:solidFill>
                <a:schemeClr val="dk1"/>
              </a:solidFill>
              <a:latin typeface="+mn-lt"/>
              <a:ea typeface="+mn-ea"/>
              <a:cs typeface="+mn-cs"/>
            </a:rPr>
            <a:t> Each asset where the </a:t>
          </a:r>
          <a:r>
            <a:rPr lang="en-US" sz="1100" b="1" i="1">
              <a:solidFill>
                <a:schemeClr val="dk1"/>
              </a:solidFill>
              <a:latin typeface="+mn-lt"/>
              <a:ea typeface="+mn-ea"/>
              <a:cs typeface="+mn-cs"/>
            </a:rPr>
            <a:t>Legal Interest</a:t>
          </a:r>
          <a:r>
            <a:rPr lang="en-US" sz="1100">
              <a:solidFill>
                <a:schemeClr val="dk1"/>
              </a:solidFill>
              <a:latin typeface="+mn-lt"/>
              <a:ea typeface="+mn-ea"/>
              <a:cs typeface="+mn-cs"/>
            </a:rPr>
            <a:t> equals “owned” or “museum trust” will have one of the following </a:t>
          </a:r>
          <a:r>
            <a:rPr lang="en-US" sz="1100" b="1" i="1">
              <a:solidFill>
                <a:schemeClr val="dk1"/>
              </a:solidFill>
              <a:latin typeface="+mn-lt"/>
              <a:ea typeface="+mn-ea"/>
              <a:cs typeface="+mn-cs"/>
            </a:rPr>
            <a:t>Historical Status</a:t>
          </a:r>
          <a:r>
            <a:rPr lang="en-US" sz="1100">
              <a:solidFill>
                <a:schemeClr val="dk1"/>
              </a:solidFill>
              <a:latin typeface="+mn-lt"/>
              <a:ea typeface="+mn-ea"/>
              <a:cs typeface="+mn-cs"/>
            </a:rPr>
            <a:t> attributes (valid codes are in parentheses): </a:t>
          </a:r>
        </a:p>
        <a:p>
          <a:pPr lvl="1"/>
          <a:r>
            <a:rPr lang="en-US" sz="1100" b="1">
              <a:solidFill>
                <a:schemeClr val="dk1"/>
              </a:solidFill>
              <a:latin typeface="+mn-lt"/>
              <a:ea typeface="+mn-ea"/>
              <a:cs typeface="+mn-cs"/>
            </a:rPr>
            <a:t>National Historic Landmark – NHL (1)</a:t>
          </a:r>
          <a:endParaRPr lang="en-US" sz="1100">
            <a:solidFill>
              <a:schemeClr val="dk1"/>
            </a:solidFill>
            <a:latin typeface="+mn-lt"/>
            <a:ea typeface="+mn-ea"/>
            <a:cs typeface="+mn-cs"/>
          </a:endParaRPr>
        </a:p>
        <a:p>
          <a:pPr lvl="1">
            <a:lnSpc>
              <a:spcPts val="1200"/>
            </a:lnSpc>
          </a:pPr>
          <a:r>
            <a:rPr lang="en-US" sz="1100" b="1">
              <a:solidFill>
                <a:schemeClr val="dk1"/>
              </a:solidFill>
              <a:latin typeface="+mn-lt"/>
              <a:ea typeface="+mn-ea"/>
              <a:cs typeface="+mn-cs"/>
            </a:rPr>
            <a:t>National Register Listed – NRL (2)</a:t>
          </a:r>
          <a:endParaRPr lang="en-US" sz="1100">
            <a:solidFill>
              <a:schemeClr val="dk1"/>
            </a:solidFill>
            <a:latin typeface="+mn-lt"/>
            <a:ea typeface="+mn-ea"/>
            <a:cs typeface="+mn-cs"/>
          </a:endParaRPr>
        </a:p>
        <a:p>
          <a:pPr lvl="1">
            <a:lnSpc>
              <a:spcPts val="1200"/>
            </a:lnSpc>
          </a:pPr>
          <a:r>
            <a:rPr lang="en-US" sz="1100" b="1">
              <a:solidFill>
                <a:schemeClr val="dk1"/>
              </a:solidFill>
              <a:latin typeface="+mn-lt"/>
              <a:ea typeface="+mn-ea"/>
              <a:cs typeface="+mn-cs"/>
            </a:rPr>
            <a:t>National Register Eligible – NRE (3)</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Non-contributing element of NHL/NRL district (4)</a:t>
          </a:r>
          <a:endParaRPr lang="en-US" sz="1100">
            <a:solidFill>
              <a:schemeClr val="dk1"/>
            </a:solidFill>
            <a:latin typeface="+mn-lt"/>
            <a:ea typeface="+mn-ea"/>
            <a:cs typeface="+mn-cs"/>
          </a:endParaRPr>
        </a:p>
        <a:p>
          <a:pPr lvl="1">
            <a:lnSpc>
              <a:spcPts val="1200"/>
            </a:lnSpc>
          </a:pPr>
          <a:r>
            <a:rPr lang="en-US" sz="1100" b="1">
              <a:solidFill>
                <a:schemeClr val="dk1"/>
              </a:solidFill>
              <a:latin typeface="+mn-lt"/>
              <a:ea typeface="+mn-ea"/>
              <a:cs typeface="+mn-cs"/>
            </a:rPr>
            <a:t>Not Evaluated (5)</a:t>
          </a:r>
          <a:endParaRPr lang="en-US" sz="1100">
            <a:solidFill>
              <a:schemeClr val="dk1"/>
            </a:solidFill>
            <a:latin typeface="+mn-lt"/>
            <a:ea typeface="+mn-ea"/>
            <a:cs typeface="+mn-cs"/>
          </a:endParaRPr>
        </a:p>
        <a:p>
          <a:pPr lvl="1">
            <a:lnSpc>
              <a:spcPts val="1200"/>
            </a:lnSpc>
          </a:pPr>
          <a:r>
            <a:rPr lang="en-US" sz="1100" b="1">
              <a:solidFill>
                <a:schemeClr val="dk1"/>
              </a:solidFill>
              <a:latin typeface="+mn-lt"/>
              <a:ea typeface="+mn-ea"/>
              <a:cs typeface="+mn-cs"/>
            </a:rPr>
            <a:t>Evaluated, Not Historic (6)</a:t>
          </a:r>
        </a:p>
        <a:p>
          <a:pPr lvl="1"/>
          <a:endParaRPr lang="en-US" sz="500">
            <a:solidFill>
              <a:schemeClr val="dk1"/>
            </a:solidFill>
            <a:latin typeface="+mn-lt"/>
            <a:ea typeface="+mn-ea"/>
            <a:cs typeface="+mn-cs"/>
          </a:endParaRPr>
        </a:p>
        <a:p>
          <a:pPr>
            <a:lnSpc>
              <a:spcPts val="1200"/>
            </a:lnSpc>
          </a:pPr>
          <a:r>
            <a:rPr lang="en-US" sz="1100" b="1">
              <a:solidFill>
                <a:schemeClr val="dk1"/>
              </a:solidFill>
              <a:latin typeface="+mn-lt"/>
              <a:ea typeface="+mn-ea"/>
              <a:cs typeface="+mn-cs"/>
            </a:rPr>
            <a:t>Note:</a:t>
          </a:r>
          <a:r>
            <a:rPr lang="en-US" sz="1100">
              <a:solidFill>
                <a:schemeClr val="dk1"/>
              </a:solidFill>
              <a:latin typeface="+mn-lt"/>
              <a:ea typeface="+mn-ea"/>
              <a:cs typeface="+mn-cs"/>
            </a:rPr>
            <a:t> </a:t>
          </a:r>
          <a:r>
            <a:rPr lang="en-US" sz="1100" b="1" i="1">
              <a:solidFill>
                <a:schemeClr val="dk1"/>
              </a:solidFill>
              <a:latin typeface="+mn-lt"/>
              <a:ea typeface="+mn-ea"/>
              <a:cs typeface="+mn-cs"/>
            </a:rPr>
            <a:t>Historical Status</a:t>
          </a:r>
          <a:r>
            <a:rPr lang="en-US" sz="1100">
              <a:solidFill>
                <a:schemeClr val="dk1"/>
              </a:solidFill>
              <a:latin typeface="+mn-lt"/>
              <a:ea typeface="+mn-ea"/>
              <a:cs typeface="+mn-cs"/>
            </a:rPr>
            <a:t> is reported on all owned buildings, structures, and land assets, except those assets that have been evaluated and for which disclosure of historic status is restricted based upon EO 13007 and Section 304 of the National Historic Preservation Act.</a:t>
          </a:r>
          <a:endParaRPr lang="en-US" sz="1050">
            <a:solidFill>
              <a:schemeClr val="dk1"/>
            </a:solidFill>
            <a:latin typeface="+mn-lt"/>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390525</xdr:colOff>
      <xdr:row>4</xdr:row>
      <xdr:rowOff>9525</xdr:rowOff>
    </xdr:from>
    <xdr:to>
      <xdr:col>15</xdr:col>
      <xdr:colOff>495300</xdr:colOff>
      <xdr:row>24</xdr:row>
      <xdr:rowOff>19050</xdr:rowOff>
    </xdr:to>
    <xdr:graphicFrame macro="">
      <xdr:nvGraphicFramePr>
        <xdr:cNvPr id="4097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32</xdr:row>
      <xdr:rowOff>87630</xdr:rowOff>
    </xdr:from>
    <xdr:to>
      <xdr:col>6</xdr:col>
      <xdr:colOff>521971</xdr:colOff>
      <xdr:row>44</xdr:row>
      <xdr:rowOff>49530</xdr:rowOff>
    </xdr:to>
    <xdr:sp macro="" textlink="">
      <xdr:nvSpPr>
        <xdr:cNvPr id="5" name="TextBox 4"/>
        <xdr:cNvSpPr txBox="1"/>
      </xdr:nvSpPr>
      <xdr:spPr>
        <a:xfrm>
          <a:off x="180975" y="6334125"/>
          <a:ext cx="9744075" cy="22479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pPr algn="ctr"/>
          <a:endParaRPr lang="en-US" sz="500" b="1" baseline="0"/>
        </a:p>
        <a:p>
          <a:pPr marL="0" marR="0" indent="0" algn="l"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Buildings (Examples): </a:t>
          </a:r>
          <a:r>
            <a:rPr lang="en-US" sz="1100" baseline="0">
              <a:solidFill>
                <a:schemeClr val="dk1"/>
              </a:solidFill>
              <a:latin typeface="+mn-lt"/>
              <a:ea typeface="+mn-ea"/>
              <a:cs typeface="+mn-cs"/>
            </a:rPr>
            <a:t>Office, Laboratories, Hospital, Warehouse</a:t>
          </a:r>
          <a:endParaRPr lang="en-US"/>
        </a:p>
        <a:p>
          <a:pPr algn="l"/>
          <a:endParaRPr lang="en-US" sz="500" b="1" baseline="0"/>
        </a:p>
        <a:p>
          <a:pPr marL="0" marR="0" indent="0" algn="l"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Gross Square Feet: </a:t>
          </a:r>
          <a:r>
            <a:rPr lang="en-US" sz="1100" baseline="0">
              <a:solidFill>
                <a:schemeClr val="dk1"/>
              </a:solidFill>
              <a:latin typeface="+mn-lt"/>
              <a:ea typeface="+mn-ea"/>
              <a:cs typeface="+mn-cs"/>
            </a:rPr>
            <a:t>For buildings, the unit of measure is area in square feet and is designated as Gross Square Feet (GSF). </a:t>
          </a:r>
          <a:endParaRPr lang="en-US" sz="1100">
            <a:solidFill>
              <a:schemeClr val="dk1"/>
            </a:solidFill>
            <a:latin typeface="+mn-lt"/>
            <a:ea typeface="+mn-ea"/>
            <a:cs typeface="+mn-cs"/>
          </a:endParaRPr>
        </a:p>
        <a:p>
          <a:endParaRPr lang="en-US" sz="600" baseline="0"/>
        </a:p>
        <a:p>
          <a:r>
            <a:rPr lang="en-US" sz="1100" b="1">
              <a:solidFill>
                <a:schemeClr val="dk1"/>
              </a:solidFill>
              <a:latin typeface="+mn-lt"/>
              <a:ea typeface="+mn-ea"/>
              <a:cs typeface="+mn-cs"/>
            </a:rPr>
            <a:t> </a:t>
          </a:r>
          <a:r>
            <a:rPr lang="en-US" sz="1100" b="1" i="1">
              <a:solidFill>
                <a:schemeClr val="dk1"/>
              </a:solidFill>
              <a:latin typeface="+mn-lt"/>
              <a:ea typeface="+mn-ea"/>
              <a:cs typeface="+mn-cs"/>
            </a:rPr>
            <a:t>Sustainability</a:t>
          </a:r>
          <a:r>
            <a:rPr lang="en-US" sz="1100">
              <a:solidFill>
                <a:schemeClr val="dk1"/>
              </a:solidFill>
              <a:latin typeface="+mn-lt"/>
              <a:ea typeface="+mn-ea"/>
              <a:cs typeface="+mn-cs"/>
            </a:rPr>
            <a:t> reflects whether or not an asset meets the sustainability criteria set forth in Section 2 (g) (iii) of Executive Order 13514.  </a:t>
          </a:r>
          <a:endParaRPr lang="en-US" sz="1100" b="1">
            <a:solidFill>
              <a:schemeClr val="dk1"/>
            </a:solidFill>
            <a:latin typeface="+mn-lt"/>
            <a:ea typeface="+mn-ea"/>
            <a:cs typeface="+mn-cs"/>
          </a:endParaRPr>
        </a:p>
        <a:p>
          <a:endParaRPr lang="en-US" sz="500">
            <a:solidFill>
              <a:schemeClr val="dk1"/>
            </a:solidFill>
            <a:latin typeface="+mn-lt"/>
            <a:ea typeface="+mn-ea"/>
            <a:cs typeface="+mn-cs"/>
          </a:endParaRPr>
        </a:p>
        <a:p>
          <a:pPr lvl="1"/>
          <a:r>
            <a:rPr lang="en-US" sz="1100" b="1" i="1">
              <a:solidFill>
                <a:schemeClr val="dk1"/>
              </a:solidFill>
              <a:latin typeface="+mn-lt"/>
              <a:ea typeface="+mn-ea"/>
              <a:cs typeface="+mn-cs"/>
            </a:rPr>
            <a:t>Yes (1) – </a:t>
          </a:r>
          <a:r>
            <a:rPr lang="en-US" sz="1100">
              <a:solidFill>
                <a:schemeClr val="dk1"/>
              </a:solidFill>
              <a:latin typeface="+mn-lt"/>
              <a:ea typeface="+mn-ea"/>
              <a:cs typeface="+mn-cs"/>
            </a:rPr>
            <a:t>asset has been evaluated and meets guidelines set forth in Section 2 (g) (iii) of Executive Order 13514</a:t>
          </a:r>
          <a:endParaRPr lang="en-US" sz="1050"/>
        </a:p>
        <a:p>
          <a:pPr lvl="1"/>
          <a:r>
            <a:rPr lang="en-US" sz="1100" b="1">
              <a:solidFill>
                <a:schemeClr val="dk1"/>
              </a:solidFill>
              <a:latin typeface="+mn-lt"/>
              <a:ea typeface="+mn-ea"/>
              <a:cs typeface="+mn-cs"/>
            </a:rPr>
            <a:t>No (2)</a:t>
          </a:r>
          <a:r>
            <a:rPr lang="en-US" sz="1100">
              <a:solidFill>
                <a:schemeClr val="dk1"/>
              </a:solidFill>
              <a:latin typeface="+mn-lt"/>
              <a:ea typeface="+mn-ea"/>
              <a:cs typeface="+mn-cs"/>
            </a:rPr>
            <a:t> – asset has been evaluated and does not meet guidelines set forth in Section 2 (g) (iii) of Executive Order 13514</a:t>
          </a:r>
          <a:endParaRPr lang="en-US" sz="1050"/>
        </a:p>
        <a:p>
          <a:pPr lvl="1"/>
          <a:r>
            <a:rPr lang="en-US" sz="1100" b="1">
              <a:solidFill>
                <a:schemeClr val="dk1"/>
              </a:solidFill>
              <a:latin typeface="+mn-lt"/>
              <a:ea typeface="+mn-ea"/>
              <a:cs typeface="+mn-cs"/>
            </a:rPr>
            <a:t>Not yet evaluated (3)</a:t>
          </a:r>
          <a:r>
            <a:rPr lang="en-US" sz="1100">
              <a:solidFill>
                <a:schemeClr val="dk1"/>
              </a:solidFill>
              <a:latin typeface="+mn-lt"/>
              <a:ea typeface="+mn-ea"/>
              <a:cs typeface="+mn-cs"/>
            </a:rPr>
            <a:t> – asset has not yet been evaluated on whether or not it meets guidelines set forth in Section 2 (g) (iii) of Executive Order 13514</a:t>
          </a:r>
          <a:endParaRPr lang="en-US" sz="1050"/>
        </a:p>
        <a:p>
          <a:pPr lvl="1"/>
          <a:r>
            <a:rPr lang="en-US" sz="1100" b="1">
              <a:solidFill>
                <a:schemeClr val="dk1"/>
              </a:solidFill>
              <a:latin typeface="+mn-lt"/>
              <a:ea typeface="+mn-ea"/>
              <a:cs typeface="+mn-cs"/>
            </a:rPr>
            <a:t>Not applicable (4)</a:t>
          </a:r>
          <a:r>
            <a:rPr lang="en-US" sz="1100">
              <a:solidFill>
                <a:schemeClr val="dk1"/>
              </a:solidFill>
              <a:latin typeface="+mn-lt"/>
              <a:ea typeface="+mn-ea"/>
              <a:cs typeface="+mn-cs"/>
            </a:rPr>
            <a:t> – guidelines set forth in Section 2 (g) (iii) of Executive Order 13514 do not apply to the asset. </a:t>
          </a:r>
          <a:r>
            <a:rPr lang="en-US" sz="1100" b="1">
              <a:solidFill>
                <a:schemeClr val="dk1"/>
              </a:solidFill>
              <a:latin typeface="+mn-lt"/>
              <a:ea typeface="+mn-ea"/>
              <a:cs typeface="+mn-cs"/>
            </a:rPr>
            <a:t>This includes assets that will be disposed of by the end of FY 2015.</a:t>
          </a:r>
          <a:endParaRPr lang="en-US" sz="1100">
            <a:solidFill>
              <a:schemeClr val="dk1"/>
            </a:solidFill>
            <a:latin typeface="+mn-lt"/>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904875</xdr:colOff>
      <xdr:row>30</xdr:row>
      <xdr:rowOff>123825</xdr:rowOff>
    </xdr:from>
    <xdr:to>
      <xdr:col>11</xdr:col>
      <xdr:colOff>857250</xdr:colOff>
      <xdr:row>51</xdr:row>
      <xdr:rowOff>47625</xdr:rowOff>
    </xdr:to>
    <xdr:graphicFrame macro="">
      <xdr:nvGraphicFramePr>
        <xdr:cNvPr id="43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333375</xdr:colOff>
      <xdr:row>30</xdr:row>
      <xdr:rowOff>123825</xdr:rowOff>
    </xdr:from>
    <xdr:to>
      <xdr:col>5</xdr:col>
      <xdr:colOff>381000</xdr:colOff>
      <xdr:row>49</xdr:row>
      <xdr:rowOff>95250</xdr:rowOff>
    </xdr:to>
    <xdr:graphicFrame macro="">
      <xdr:nvGraphicFramePr>
        <xdr:cNvPr id="4302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371475</xdr:colOff>
      <xdr:row>30</xdr:row>
      <xdr:rowOff>171450</xdr:rowOff>
    </xdr:from>
    <xdr:to>
      <xdr:col>5</xdr:col>
      <xdr:colOff>180975</xdr:colOff>
      <xdr:row>48</xdr:row>
      <xdr:rowOff>133350</xdr:rowOff>
    </xdr:to>
    <xdr:graphicFrame macro="">
      <xdr:nvGraphicFramePr>
        <xdr:cNvPr id="460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600075</xdr:colOff>
      <xdr:row>31</xdr:row>
      <xdr:rowOff>9525</xdr:rowOff>
    </xdr:from>
    <xdr:to>
      <xdr:col>11</xdr:col>
      <xdr:colOff>619125</xdr:colOff>
      <xdr:row>52</xdr:row>
      <xdr:rowOff>19050</xdr:rowOff>
    </xdr:to>
    <xdr:graphicFrame macro="">
      <xdr:nvGraphicFramePr>
        <xdr:cNvPr id="460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9</xdr:col>
      <xdr:colOff>0</xdr:colOff>
      <xdr:row>30</xdr:row>
      <xdr:rowOff>28575</xdr:rowOff>
    </xdr:from>
    <xdr:to>
      <xdr:col>20</xdr:col>
      <xdr:colOff>0</xdr:colOff>
      <xdr:row>55</xdr:row>
      <xdr:rowOff>161925</xdr:rowOff>
    </xdr:to>
    <xdr:graphicFrame macro="">
      <xdr:nvGraphicFramePr>
        <xdr:cNvPr id="491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190500</xdr:rowOff>
    </xdr:from>
    <xdr:to>
      <xdr:col>8</xdr:col>
      <xdr:colOff>428625</xdr:colOff>
      <xdr:row>56</xdr:row>
      <xdr:rowOff>0</xdr:rowOff>
    </xdr:to>
    <xdr:graphicFrame macro="">
      <xdr:nvGraphicFramePr>
        <xdr:cNvPr id="4917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9</xdr:col>
      <xdr:colOff>9525</xdr:colOff>
      <xdr:row>18</xdr:row>
      <xdr:rowOff>116205</xdr:rowOff>
    </xdr:from>
    <xdr:ext cx="184731" cy="264560"/>
    <xdr:sp macro="" textlink="">
      <xdr:nvSpPr>
        <xdr:cNvPr id="4" name="TextBox 3"/>
        <xdr:cNvSpPr txBox="1"/>
      </xdr:nvSpPr>
      <xdr:spPr>
        <a:xfrm>
          <a:off x="9667875" y="38595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0</xdr:col>
      <xdr:colOff>180974</xdr:colOff>
      <xdr:row>13</xdr:row>
      <xdr:rowOff>1</xdr:rowOff>
    </xdr:from>
    <xdr:to>
      <xdr:col>9</xdr:col>
      <xdr:colOff>268226</xdr:colOff>
      <xdr:row>28</xdr:row>
      <xdr:rowOff>9525</xdr:rowOff>
    </xdr:to>
    <xdr:sp macro="" textlink="">
      <xdr:nvSpPr>
        <xdr:cNvPr id="5" name="TextBox 4"/>
        <xdr:cNvSpPr txBox="1"/>
      </xdr:nvSpPr>
      <xdr:spPr>
        <a:xfrm>
          <a:off x="180974" y="2790826"/>
          <a:ext cx="9747504" cy="286702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t>Buildings (Examples) : </a:t>
          </a:r>
          <a:r>
            <a:rPr lang="en-US" sz="1050" baseline="0"/>
            <a:t>Office, Laboratories, Hospital, School, Museum, Data Center, Warehouse</a:t>
          </a:r>
        </a:p>
        <a:p>
          <a:endParaRPr lang="en-US" sz="500" baseline="0"/>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Gross Square Feet: </a:t>
          </a:r>
          <a:r>
            <a:rPr lang="en-US" sz="1100" baseline="0">
              <a:solidFill>
                <a:schemeClr val="dk1"/>
              </a:solidFill>
              <a:latin typeface="+mn-lt"/>
              <a:ea typeface="+mn-ea"/>
              <a:cs typeface="+mn-cs"/>
            </a:rPr>
            <a:t>For buildings, the unit of measure is area in square feet and is designated as Gross Square Feet (GSF). </a:t>
          </a:r>
          <a:endParaRPr lang="en-US" sz="1050"/>
        </a:p>
        <a:p>
          <a:endParaRPr lang="en-US" sz="500">
            <a:solidFill>
              <a:schemeClr val="dk1"/>
            </a:solidFill>
            <a:latin typeface="+mn-lt"/>
            <a:ea typeface="+mn-ea"/>
            <a:cs typeface="+mn-cs"/>
          </a:endParaRPr>
        </a:p>
        <a:p>
          <a:r>
            <a:rPr lang="en-US" sz="1050" b="1">
              <a:solidFill>
                <a:schemeClr val="dk1"/>
              </a:solidFill>
              <a:latin typeface="+mn-lt"/>
              <a:ea typeface="+mn-ea"/>
              <a:cs typeface="+mn-cs"/>
            </a:rPr>
            <a:t>Owned and Otherwise Managed Annual Operating and Maintenance Costs</a:t>
          </a:r>
          <a:r>
            <a:rPr lang="en-US" sz="1050" b="1" i="1">
              <a:solidFill>
                <a:schemeClr val="dk1"/>
              </a:solidFill>
              <a:latin typeface="+mn-lt"/>
              <a:ea typeface="+mn-ea"/>
              <a:cs typeface="+mn-cs"/>
            </a:rPr>
            <a:t> </a:t>
          </a:r>
          <a:r>
            <a:rPr lang="en-US" sz="1050">
              <a:solidFill>
                <a:schemeClr val="dk1"/>
              </a:solidFill>
              <a:latin typeface="+mn-lt"/>
              <a:ea typeface="+mn-ea"/>
              <a:cs typeface="+mn-cs"/>
            </a:rPr>
            <a:t>consists of the following:</a:t>
          </a:r>
        </a:p>
        <a:p>
          <a:pPr lvl="1"/>
          <a:r>
            <a:rPr lang="en-US" sz="1050">
              <a:solidFill>
                <a:schemeClr val="dk1"/>
              </a:solidFill>
              <a:latin typeface="+mn-lt"/>
              <a:ea typeface="+mn-ea"/>
              <a:cs typeface="+mn-cs"/>
            </a:rPr>
            <a:t>- Recurring maintenance and repair costs.</a:t>
          </a:r>
        </a:p>
        <a:p>
          <a:pPr lvl="1"/>
          <a:r>
            <a:rPr lang="en-US" sz="1050">
              <a:solidFill>
                <a:schemeClr val="dk1"/>
              </a:solidFill>
              <a:latin typeface="+mn-lt"/>
              <a:ea typeface="+mn-ea"/>
              <a:cs typeface="+mn-cs"/>
            </a:rPr>
            <a:t>- Utilities (includes plant operation and purchase of energy).</a:t>
          </a:r>
        </a:p>
        <a:p>
          <a:pPr lvl="1"/>
          <a:r>
            <a:rPr lang="en-US" sz="1050">
              <a:solidFill>
                <a:schemeClr val="dk1"/>
              </a:solidFill>
              <a:latin typeface="+mn-lt"/>
              <a:ea typeface="+mn-ea"/>
              <a:cs typeface="+mn-cs"/>
            </a:rPr>
            <a:t>-</a:t>
          </a:r>
          <a:r>
            <a:rPr lang="en-US" sz="1050" baseline="0">
              <a:solidFill>
                <a:schemeClr val="dk1"/>
              </a:solidFill>
              <a:latin typeface="+mn-lt"/>
              <a:ea typeface="+mn-ea"/>
              <a:cs typeface="+mn-cs"/>
            </a:rPr>
            <a:t> </a:t>
          </a:r>
          <a:r>
            <a:rPr lang="en-US" sz="1050">
              <a:solidFill>
                <a:schemeClr val="dk1"/>
              </a:solidFill>
              <a:latin typeface="+mn-lt"/>
              <a:ea typeface="+mn-ea"/>
              <a:cs typeface="+mn-cs"/>
            </a:rPr>
            <a:t>Cleaning and/or janitorial costs (includes pest control, refuse collection, and disposal to include recycling operations).</a:t>
          </a:r>
        </a:p>
        <a:p>
          <a:pPr lvl="1"/>
          <a:r>
            <a:rPr lang="en-US" sz="1050">
              <a:solidFill>
                <a:schemeClr val="dk1"/>
              </a:solidFill>
              <a:latin typeface="+mn-lt"/>
              <a:ea typeface="+mn-ea"/>
              <a:cs typeface="+mn-cs"/>
            </a:rPr>
            <a:t>- Roads/grounds expenses (includes grounds maintenance, landscaping, and snow and ice removal from roads, piers, and airfields).</a:t>
          </a:r>
        </a:p>
        <a:p>
          <a:pPr lvl="1"/>
          <a:endParaRPr lang="en-US" sz="500">
            <a:solidFill>
              <a:schemeClr val="dk1"/>
            </a:solidFill>
            <a:latin typeface="+mn-lt"/>
            <a:ea typeface="+mn-ea"/>
            <a:cs typeface="+mn-cs"/>
          </a:endParaRPr>
        </a:p>
        <a:p>
          <a:r>
            <a:rPr lang="en-US" sz="1050" b="1">
              <a:solidFill>
                <a:schemeClr val="dk1"/>
              </a:solidFill>
              <a:latin typeface="+mn-lt"/>
              <a:ea typeface="+mn-ea"/>
              <a:cs typeface="+mn-cs"/>
            </a:rPr>
            <a:t>Lease Costs </a:t>
          </a:r>
          <a:r>
            <a:rPr lang="en-US" sz="1050">
              <a:solidFill>
                <a:schemeClr val="dk1"/>
              </a:solidFill>
              <a:latin typeface="+mn-lt"/>
              <a:ea typeface="+mn-ea"/>
              <a:cs typeface="+mn-cs"/>
            </a:rPr>
            <a:t>for leased assets</a:t>
          </a:r>
          <a:r>
            <a:rPr lang="en-US" sz="1050" b="1">
              <a:solidFill>
                <a:schemeClr val="dk1"/>
              </a:solidFill>
              <a:latin typeface="+mn-lt"/>
              <a:ea typeface="+mn-ea"/>
              <a:cs typeface="+mn-cs"/>
            </a:rPr>
            <a:t> </a:t>
          </a:r>
          <a:r>
            <a:rPr lang="en-US" sz="1050">
              <a:solidFill>
                <a:schemeClr val="dk1"/>
              </a:solidFill>
              <a:latin typeface="+mn-lt"/>
              <a:ea typeface="+mn-ea"/>
              <a:cs typeface="+mn-cs"/>
            </a:rPr>
            <a:t>are comprised of two sub elements:  Lease Annual Rent to Lessor and Lease Annual Operating and Maintenance Costs.  Agencies are to provide full year costs.</a:t>
          </a:r>
        </a:p>
        <a:p>
          <a:pPr lvl="1"/>
          <a:r>
            <a:rPr lang="en-US" sz="1050" b="1">
              <a:solidFill>
                <a:schemeClr val="dk1"/>
              </a:solidFill>
              <a:latin typeface="+mn-lt"/>
              <a:ea typeface="+mn-ea"/>
              <a:cs typeface="+mn-cs"/>
            </a:rPr>
            <a:t>Lease Annual Rent to Lessor</a:t>
          </a:r>
          <a:r>
            <a:rPr lang="en-US" sz="1050">
              <a:solidFill>
                <a:schemeClr val="dk1"/>
              </a:solidFill>
              <a:latin typeface="+mn-lt"/>
              <a:ea typeface="+mn-ea"/>
              <a:cs typeface="+mn-cs"/>
            </a:rPr>
            <a:t> – Provide the net rent to the lessor.  This is the fully serviced rental to the lessor minus the annual operating and maintenance costs.</a:t>
          </a:r>
        </a:p>
        <a:p>
          <a:pPr lvl="1"/>
          <a:r>
            <a:rPr lang="en-US" sz="1050" b="1">
              <a:solidFill>
                <a:schemeClr val="dk1"/>
              </a:solidFill>
              <a:latin typeface="+mn-lt"/>
              <a:ea typeface="+mn-ea"/>
              <a:cs typeface="+mn-cs"/>
            </a:rPr>
            <a:t>Lease Annual Operating and Maintenance Costs</a:t>
          </a:r>
          <a:r>
            <a:rPr lang="en-US" sz="105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390525</xdr:colOff>
      <xdr:row>4</xdr:row>
      <xdr:rowOff>114300</xdr:rowOff>
    </xdr:from>
    <xdr:to>
      <xdr:col>12</xdr:col>
      <xdr:colOff>647700</xdr:colOff>
      <xdr:row>23</xdr:row>
      <xdr:rowOff>104775</xdr:rowOff>
    </xdr:to>
    <xdr:graphicFrame macro="">
      <xdr:nvGraphicFramePr>
        <xdr:cNvPr id="9241" name="Chart 3" descr="Bar Chart of Leased and Owned"/>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923925</xdr:colOff>
      <xdr:row>25</xdr:row>
      <xdr:rowOff>57150</xdr:rowOff>
    </xdr:from>
    <xdr:to>
      <xdr:col>12</xdr:col>
      <xdr:colOff>9525</xdr:colOff>
      <xdr:row>42</xdr:row>
      <xdr:rowOff>123825</xdr:rowOff>
    </xdr:to>
    <xdr:graphicFrame macro="">
      <xdr:nvGraphicFramePr>
        <xdr:cNvPr id="9242" name="Chart 2" descr="Office 24%, Service 14%, All remaininag user 19%, School 8%, Laboratories 5%, Warehouses5%,Other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32</xdr:row>
      <xdr:rowOff>87628</xdr:rowOff>
    </xdr:from>
    <xdr:to>
      <xdr:col>6</xdr:col>
      <xdr:colOff>12954</xdr:colOff>
      <xdr:row>52</xdr:row>
      <xdr:rowOff>76207</xdr:rowOff>
    </xdr:to>
    <xdr:sp macro="" textlink="">
      <xdr:nvSpPr>
        <xdr:cNvPr id="6" name="TextBox 5"/>
        <xdr:cNvSpPr txBox="1"/>
      </xdr:nvSpPr>
      <xdr:spPr>
        <a:xfrm>
          <a:off x="209550" y="6457948"/>
          <a:ext cx="8223504" cy="379095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solidFill>
                <a:schemeClr val="dk1"/>
              </a:solidFill>
              <a:latin typeface="+mn-lt"/>
              <a:ea typeface="+mn-ea"/>
              <a:cs typeface="+mn-cs"/>
            </a:rPr>
            <a:t>Buildings (Examples): </a:t>
          </a:r>
          <a:r>
            <a:rPr lang="en-US" sz="1050" baseline="0">
              <a:solidFill>
                <a:schemeClr val="dk1"/>
              </a:solidFill>
              <a:latin typeface="+mn-lt"/>
              <a:ea typeface="+mn-ea"/>
              <a:cs typeface="+mn-cs"/>
            </a:rPr>
            <a:t>Office, Laboratories, Hospital, School, Museum, Data Center, Warehouse</a:t>
          </a:r>
        </a:p>
        <a:p>
          <a:endParaRPr lang="en-US" sz="500" baseline="0">
            <a:solidFill>
              <a:schemeClr val="dk1"/>
            </a:solidFill>
            <a:latin typeface="+mn-lt"/>
            <a:ea typeface="+mn-ea"/>
            <a:cs typeface="+mn-cs"/>
          </a:endParaRPr>
        </a:p>
        <a:p>
          <a:r>
            <a:rPr lang="en-US" sz="1050" b="1" baseline="0">
              <a:solidFill>
                <a:schemeClr val="dk1"/>
              </a:solidFill>
              <a:latin typeface="+mn-lt"/>
              <a:ea typeface="+mn-ea"/>
              <a:cs typeface="+mn-cs"/>
            </a:rPr>
            <a:t>Real Property Use:  </a:t>
          </a:r>
          <a:r>
            <a:rPr lang="en-US" sz="1050" baseline="0">
              <a:solidFill>
                <a:schemeClr val="dk1"/>
              </a:solidFill>
              <a:latin typeface="+mn-lt"/>
              <a:ea typeface="+mn-ea"/>
              <a:cs typeface="+mn-cs"/>
            </a:rPr>
            <a:t>Indicates the asset’s predominant use.</a:t>
          </a:r>
        </a:p>
        <a:p>
          <a:endParaRPr lang="en-US" sz="5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050" baseline="0">
            <a:solidFill>
              <a:schemeClr val="dk1"/>
            </a:solidFill>
            <a:latin typeface="+mn-lt"/>
            <a:ea typeface="+mn-ea"/>
            <a:cs typeface="+mn-cs"/>
          </a:endParaRPr>
        </a:p>
        <a:p>
          <a:endParaRPr lang="en-US" sz="500" baseline="0">
            <a:solidFill>
              <a:schemeClr val="dk1"/>
            </a:solidFill>
            <a:latin typeface="+mn-lt"/>
            <a:ea typeface="+mn-ea"/>
            <a:cs typeface="+mn-cs"/>
          </a:endParaRPr>
        </a:p>
        <a:p>
          <a:pPr lvl="0"/>
          <a:r>
            <a:rPr lang="en-US" sz="1050" b="1" baseline="0">
              <a:solidFill>
                <a:schemeClr val="dk1"/>
              </a:solidFill>
              <a:latin typeface="+mn-lt"/>
              <a:ea typeface="+mn-ea"/>
              <a:cs typeface="+mn-cs"/>
            </a:rPr>
            <a:t>Gross Square Feet: </a:t>
          </a:r>
          <a:r>
            <a:rPr lang="en-US" sz="1050" baseline="0">
              <a:solidFill>
                <a:schemeClr val="dk1"/>
              </a:solidFill>
              <a:latin typeface="+mn-lt"/>
              <a:ea typeface="+mn-ea"/>
              <a:cs typeface="+mn-cs"/>
            </a:rPr>
            <a:t>For buildings, the unit of measure is area in square feet and is designated as Gross Square Feet (GSF). </a:t>
          </a:r>
        </a:p>
        <a:p>
          <a:pPr lvl="0"/>
          <a:endParaRPr lang="en-US" sz="500"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endParaRPr lang="en-US" sz="1050"/>
        </a:p>
        <a:p>
          <a:r>
            <a:rPr lang="en-US" sz="1100">
              <a:solidFill>
                <a:schemeClr val="dk1"/>
              </a:solidFill>
              <a:latin typeface="+mn-lt"/>
              <a:ea typeface="+mn-ea"/>
              <a:cs typeface="+mn-cs"/>
            </a:rPr>
            <a:t>- Recurring maintenance and repair costs.</a:t>
          </a:r>
          <a:endParaRPr lang="en-US" sz="1050"/>
        </a:p>
        <a:p>
          <a:r>
            <a:rPr lang="en-US" sz="1100">
              <a:solidFill>
                <a:schemeClr val="dk1"/>
              </a:solidFill>
              <a:latin typeface="+mn-lt"/>
              <a:ea typeface="+mn-ea"/>
              <a:cs typeface="+mn-cs"/>
            </a:rPr>
            <a:t>- Utilities (includes plant operation and purchase of energy).</a:t>
          </a:r>
          <a:endParaRPr lang="en-US" sz="1050"/>
        </a:p>
        <a:p>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endParaRPr lang="en-US" sz="1050"/>
        </a:p>
        <a:p>
          <a:r>
            <a:rPr lang="en-US" sz="1100">
              <a:solidFill>
                <a:schemeClr val="dk1"/>
              </a:solidFill>
              <a:latin typeface="+mn-lt"/>
              <a:ea typeface="+mn-ea"/>
              <a:cs typeface="+mn-cs"/>
            </a:rPr>
            <a:t>- Roads/grounds expenses (includes grounds maintenance, landscaping, and snow and ice removal from roads, piers, and airfields).</a:t>
          </a:r>
          <a:endParaRPr lang="en-US" sz="1050"/>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endParaRPr lang="en-US" sz="1050"/>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endParaRPr lang="en-US" sz="1050"/>
        </a:p>
        <a:p>
          <a:pPr lvl="1">
            <a:lnSpc>
              <a:spcPts val="1200"/>
            </a:lnSpc>
          </a:pPr>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endParaRPr lang="en-US" sz="105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904875</xdr:colOff>
      <xdr:row>5</xdr:row>
      <xdr:rowOff>19050</xdr:rowOff>
    </xdr:from>
    <xdr:to>
      <xdr:col>15</xdr:col>
      <xdr:colOff>400050</xdr:colOff>
      <xdr:row>23</xdr:row>
      <xdr:rowOff>161925</xdr:rowOff>
    </xdr:to>
    <xdr:graphicFrame macro="">
      <xdr:nvGraphicFramePr>
        <xdr:cNvPr id="12305" name="Chart 9" descr="FY2011 IS $7.26  FY2012 IS $7.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32</xdr:row>
      <xdr:rowOff>125729</xdr:rowOff>
    </xdr:from>
    <xdr:to>
      <xdr:col>8</xdr:col>
      <xdr:colOff>369572</xdr:colOff>
      <xdr:row>54</xdr:row>
      <xdr:rowOff>47636</xdr:rowOff>
    </xdr:to>
    <xdr:sp macro="" textlink="">
      <xdr:nvSpPr>
        <xdr:cNvPr id="5" name="TextBox 4"/>
        <xdr:cNvSpPr txBox="1"/>
      </xdr:nvSpPr>
      <xdr:spPr>
        <a:xfrm>
          <a:off x="142875" y="6381749"/>
          <a:ext cx="8667750" cy="410527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solidFill>
                <a:schemeClr val="dk1"/>
              </a:solidFill>
              <a:latin typeface="+mn-lt"/>
              <a:ea typeface="+mn-ea"/>
              <a:cs typeface="+mn-cs"/>
            </a:rPr>
            <a:t>Buildings (Examples): </a:t>
          </a:r>
          <a:r>
            <a:rPr lang="en-US" sz="1050" baseline="0">
              <a:solidFill>
                <a:schemeClr val="dk1"/>
              </a:solidFill>
              <a:latin typeface="+mn-lt"/>
              <a:ea typeface="+mn-ea"/>
              <a:cs typeface="+mn-cs"/>
            </a:rPr>
            <a:t>Office, Laboratories, Hospital, School, Museum, Data Center, Warehouse</a:t>
          </a:r>
        </a:p>
        <a:p>
          <a:endParaRPr lang="en-US" sz="500" baseline="0">
            <a:solidFill>
              <a:schemeClr val="dk1"/>
            </a:solidFill>
            <a:latin typeface="+mn-lt"/>
            <a:ea typeface="+mn-ea"/>
            <a:cs typeface="+mn-cs"/>
          </a:endParaRPr>
        </a:p>
        <a:p>
          <a:r>
            <a:rPr lang="en-US" sz="1050" b="1" baseline="0">
              <a:solidFill>
                <a:schemeClr val="dk1"/>
              </a:solidFill>
              <a:latin typeface="+mn-lt"/>
              <a:ea typeface="+mn-ea"/>
              <a:cs typeface="+mn-cs"/>
            </a:rPr>
            <a:t>Real Property Use:  </a:t>
          </a:r>
          <a:r>
            <a:rPr lang="en-US" sz="1050" baseline="0">
              <a:solidFill>
                <a:schemeClr val="dk1"/>
              </a:solidFill>
              <a:latin typeface="+mn-lt"/>
              <a:ea typeface="+mn-ea"/>
              <a:cs typeface="+mn-cs"/>
            </a:rPr>
            <a:t>Indicates the asset’s predominant use.</a:t>
          </a:r>
        </a:p>
        <a:p>
          <a:endParaRPr lang="en-US" sz="5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050" baseline="0">
            <a:solidFill>
              <a:schemeClr val="dk1"/>
            </a:solidFill>
            <a:latin typeface="+mn-lt"/>
            <a:ea typeface="+mn-ea"/>
            <a:cs typeface="+mn-cs"/>
          </a:endParaRPr>
        </a:p>
        <a:p>
          <a:endParaRPr lang="en-US" sz="500" baseline="0">
            <a:solidFill>
              <a:schemeClr val="dk1"/>
            </a:solidFill>
            <a:latin typeface="+mn-lt"/>
            <a:ea typeface="+mn-ea"/>
            <a:cs typeface="+mn-cs"/>
          </a:endParaRPr>
        </a:p>
        <a:p>
          <a:pPr lvl="0"/>
          <a:r>
            <a:rPr lang="en-US" sz="1050" b="1" baseline="0">
              <a:solidFill>
                <a:schemeClr val="dk1"/>
              </a:solidFill>
              <a:latin typeface="+mn-lt"/>
              <a:ea typeface="+mn-ea"/>
              <a:cs typeface="+mn-cs"/>
            </a:rPr>
            <a:t>Gross Square Feet: </a:t>
          </a:r>
          <a:r>
            <a:rPr lang="en-US" sz="1050" baseline="0">
              <a:solidFill>
                <a:schemeClr val="dk1"/>
              </a:solidFill>
              <a:latin typeface="+mn-lt"/>
              <a:ea typeface="+mn-ea"/>
              <a:cs typeface="+mn-cs"/>
            </a:rPr>
            <a:t>For buildings, the unit of measure is area in square feet and is designated as Gross Square Feet (GSF). </a:t>
          </a:r>
        </a:p>
        <a:p>
          <a:pPr lvl="0"/>
          <a:endParaRPr lang="en-US" sz="500"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endParaRPr lang="en-US" sz="1050"/>
        </a:p>
        <a:p>
          <a:r>
            <a:rPr lang="en-US" sz="1100">
              <a:solidFill>
                <a:schemeClr val="dk1"/>
              </a:solidFill>
              <a:latin typeface="+mn-lt"/>
              <a:ea typeface="+mn-ea"/>
              <a:cs typeface="+mn-cs"/>
            </a:rPr>
            <a:t>- Recurring maintenance and repair costs.</a:t>
          </a:r>
          <a:endParaRPr lang="en-US" sz="1050"/>
        </a:p>
        <a:p>
          <a:r>
            <a:rPr lang="en-US" sz="1100">
              <a:solidFill>
                <a:schemeClr val="dk1"/>
              </a:solidFill>
              <a:latin typeface="+mn-lt"/>
              <a:ea typeface="+mn-ea"/>
              <a:cs typeface="+mn-cs"/>
            </a:rPr>
            <a:t>- Utilities (includes plant operation and purchase of energy).</a:t>
          </a:r>
          <a:endParaRPr lang="en-US" sz="1050"/>
        </a:p>
        <a:p>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endParaRPr lang="en-US" sz="1050"/>
        </a:p>
        <a:p>
          <a:r>
            <a:rPr lang="en-US" sz="1100">
              <a:solidFill>
                <a:schemeClr val="dk1"/>
              </a:solidFill>
              <a:latin typeface="+mn-lt"/>
              <a:ea typeface="+mn-ea"/>
              <a:cs typeface="+mn-cs"/>
            </a:rPr>
            <a:t>- Roads/grounds expenses (includes grounds maintenance, landscaping, and snow and ice removal from roads, piers, and airfields).</a:t>
          </a:r>
          <a:endParaRPr lang="en-US" sz="1050"/>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endParaRPr lang="en-US" sz="1050"/>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endParaRPr lang="en-US" sz="1050"/>
        </a:p>
        <a:p>
          <a:pPr lvl="1"/>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endParaRPr lang="en-US" sz="105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666750</xdr:colOff>
      <xdr:row>3</xdr:row>
      <xdr:rowOff>200025</xdr:rowOff>
    </xdr:from>
    <xdr:to>
      <xdr:col>10</xdr:col>
      <xdr:colOff>485775</xdr:colOff>
      <xdr:row>24</xdr:row>
      <xdr:rowOff>114300</xdr:rowOff>
    </xdr:to>
    <xdr:graphicFrame macro="">
      <xdr:nvGraphicFramePr>
        <xdr:cNvPr id="14353" name="Chart 7" descr="FY2011 CIVILIAN AGENCIES AND DEFENSE AGENCIES, FY2012 CIVILIAN AGENCIES AND DEFENSE AGENCIE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171450</xdr:colOff>
      <xdr:row>32</xdr:row>
      <xdr:rowOff>182880</xdr:rowOff>
    </xdr:from>
    <xdr:to>
      <xdr:col>6</xdr:col>
      <xdr:colOff>803913</xdr:colOff>
      <xdr:row>40</xdr:row>
      <xdr:rowOff>125791</xdr:rowOff>
    </xdr:to>
    <xdr:sp macro="" textlink="">
      <xdr:nvSpPr>
        <xdr:cNvPr id="4" name="TextBox 3"/>
        <xdr:cNvSpPr txBox="1"/>
      </xdr:nvSpPr>
      <xdr:spPr>
        <a:xfrm>
          <a:off x="171450" y="5915025"/>
          <a:ext cx="8010526" cy="14763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solidFill>
                <a:schemeClr val="dk1"/>
              </a:solidFill>
              <a:latin typeface="+mn-lt"/>
              <a:ea typeface="+mn-ea"/>
              <a:cs typeface="+mn-cs"/>
            </a:rPr>
            <a:t>Real Property Use:  </a:t>
          </a:r>
          <a:r>
            <a:rPr lang="en-US" sz="1050" baseline="0">
              <a:solidFill>
                <a:schemeClr val="dk1"/>
              </a:solidFill>
              <a:latin typeface="+mn-lt"/>
              <a:ea typeface="+mn-ea"/>
              <a:cs typeface="+mn-cs"/>
            </a:rPr>
            <a:t>Indicates the asset’s predominant use.</a:t>
          </a:r>
        </a:p>
        <a:p>
          <a:endParaRPr lang="en-US" sz="5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050" baseline="0">
            <a:solidFill>
              <a:schemeClr val="dk1"/>
            </a:solidFill>
            <a:latin typeface="+mn-lt"/>
            <a:ea typeface="+mn-ea"/>
            <a:cs typeface="+mn-cs"/>
          </a:endParaRPr>
        </a:p>
        <a:p>
          <a:endParaRPr lang="en-US" sz="500" baseline="0">
            <a:solidFill>
              <a:schemeClr val="dk1"/>
            </a:solidFill>
            <a:latin typeface="+mn-lt"/>
            <a:ea typeface="+mn-ea"/>
            <a:cs typeface="+mn-cs"/>
          </a:endParaRPr>
        </a:p>
        <a:p>
          <a:pPr lvl="0"/>
          <a:r>
            <a:rPr lang="en-US" sz="1050" b="1" baseline="0">
              <a:solidFill>
                <a:schemeClr val="dk1"/>
              </a:solidFill>
              <a:latin typeface="+mn-lt"/>
              <a:ea typeface="+mn-ea"/>
              <a:cs typeface="+mn-cs"/>
            </a:rPr>
            <a:t>Gross Square Feet: </a:t>
          </a:r>
          <a:r>
            <a:rPr lang="en-US" sz="1050" baseline="0">
              <a:solidFill>
                <a:schemeClr val="dk1"/>
              </a:solidFill>
              <a:latin typeface="+mn-lt"/>
              <a:ea typeface="+mn-ea"/>
              <a:cs typeface="+mn-cs"/>
            </a:rPr>
            <a:t>For buildings, the unit of measure is area in square feet and is designated as Gross Square Feet (GSF). </a:t>
          </a:r>
        </a:p>
        <a:p>
          <a:pPr lvl="0"/>
          <a:endParaRPr lang="en-US" sz="500" baseline="0">
            <a:solidFill>
              <a:schemeClr val="dk1"/>
            </a:solidFill>
            <a:latin typeface="+mn-lt"/>
            <a:ea typeface="+mn-ea"/>
            <a:cs typeface="+mn-cs"/>
          </a:endParaRPr>
        </a:p>
        <a:p>
          <a:pPr lvl="0"/>
          <a:endParaRPr lang="en-US" sz="1050" baseline="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666750</xdr:colOff>
      <xdr:row>4</xdr:row>
      <xdr:rowOff>38100</xdr:rowOff>
    </xdr:from>
    <xdr:to>
      <xdr:col>10</xdr:col>
      <xdr:colOff>466725</xdr:colOff>
      <xdr:row>24</xdr:row>
      <xdr:rowOff>9525</xdr:rowOff>
    </xdr:to>
    <xdr:graphicFrame macro="">
      <xdr:nvGraphicFramePr>
        <xdr:cNvPr id="16401" name="Chart 4" descr="FY2011 CIVILIAN AND DEFENSE, FY2012 CIVILIAND DEFENS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33</xdr:row>
      <xdr:rowOff>9525</xdr:rowOff>
    </xdr:from>
    <xdr:to>
      <xdr:col>5</xdr:col>
      <xdr:colOff>813425</xdr:colOff>
      <xdr:row>40</xdr:row>
      <xdr:rowOff>144813</xdr:rowOff>
    </xdr:to>
    <xdr:sp macro="" textlink="">
      <xdr:nvSpPr>
        <xdr:cNvPr id="4" name="TextBox 3"/>
        <xdr:cNvSpPr txBox="1"/>
      </xdr:nvSpPr>
      <xdr:spPr>
        <a:xfrm>
          <a:off x="190500" y="6438900"/>
          <a:ext cx="6915150" cy="14668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solidFill>
                <a:schemeClr val="dk1"/>
              </a:solidFill>
              <a:latin typeface="+mn-lt"/>
              <a:ea typeface="+mn-ea"/>
              <a:cs typeface="+mn-cs"/>
            </a:rPr>
            <a:t>Real Property Use:  </a:t>
          </a:r>
          <a:r>
            <a:rPr lang="en-US" sz="1050" baseline="0">
              <a:solidFill>
                <a:schemeClr val="dk1"/>
              </a:solidFill>
              <a:latin typeface="+mn-lt"/>
              <a:ea typeface="+mn-ea"/>
              <a:cs typeface="+mn-cs"/>
            </a:rPr>
            <a:t>Indicates the asset’s predominant use.</a:t>
          </a:r>
        </a:p>
        <a:p>
          <a:endParaRPr lang="en-US" sz="5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050" baseline="0">
            <a:solidFill>
              <a:schemeClr val="dk1"/>
            </a:solidFill>
            <a:latin typeface="+mn-lt"/>
            <a:ea typeface="+mn-ea"/>
            <a:cs typeface="+mn-cs"/>
          </a:endParaRPr>
        </a:p>
        <a:p>
          <a:endParaRPr lang="en-US" sz="500" baseline="0">
            <a:solidFill>
              <a:schemeClr val="dk1"/>
            </a:solidFill>
            <a:latin typeface="+mn-lt"/>
            <a:ea typeface="+mn-ea"/>
            <a:cs typeface="+mn-cs"/>
          </a:endParaRPr>
        </a:p>
        <a:p>
          <a:pPr lvl="0"/>
          <a:r>
            <a:rPr lang="en-US" sz="1050" b="1" baseline="0">
              <a:solidFill>
                <a:schemeClr val="dk1"/>
              </a:solidFill>
              <a:latin typeface="+mn-lt"/>
              <a:ea typeface="+mn-ea"/>
              <a:cs typeface="+mn-cs"/>
            </a:rPr>
            <a:t>Gross Square Feet: </a:t>
          </a:r>
          <a:r>
            <a:rPr lang="en-US" sz="1050" baseline="0">
              <a:solidFill>
                <a:schemeClr val="dk1"/>
              </a:solidFill>
              <a:latin typeface="+mn-lt"/>
              <a:ea typeface="+mn-ea"/>
              <a:cs typeface="+mn-cs"/>
            </a:rPr>
            <a:t>For buildings, the unit of measure is area in square feet and is designated as Gross Square Feet (GSF). </a:t>
          </a:r>
        </a:p>
        <a:p>
          <a:pPr lvl="0"/>
          <a:endParaRPr lang="en-US" sz="500" baseline="0">
            <a:solidFill>
              <a:schemeClr val="dk1"/>
            </a:solidFill>
            <a:latin typeface="+mn-lt"/>
            <a:ea typeface="+mn-ea"/>
            <a:cs typeface="+mn-cs"/>
          </a:endParaRPr>
        </a:p>
        <a:p>
          <a:pPr lvl="0"/>
          <a:endParaRPr lang="en-US" sz="1050" baseline="0">
            <a:solidFill>
              <a:schemeClr val="dk1"/>
            </a:solidFill>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552450</xdr:colOff>
      <xdr:row>3</xdr:row>
      <xdr:rowOff>200025</xdr:rowOff>
    </xdr:from>
    <xdr:to>
      <xdr:col>17</xdr:col>
      <xdr:colOff>38100</xdr:colOff>
      <xdr:row>26</xdr:row>
      <xdr:rowOff>47625</xdr:rowOff>
    </xdr:to>
    <xdr:graphicFrame macro="">
      <xdr:nvGraphicFramePr>
        <xdr:cNvPr id="1844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xdr:colOff>
      <xdr:row>33</xdr:row>
      <xdr:rowOff>163831</xdr:rowOff>
    </xdr:from>
    <xdr:to>
      <xdr:col>6</xdr:col>
      <xdr:colOff>382535</xdr:colOff>
      <xdr:row>50</xdr:row>
      <xdr:rowOff>87631</xdr:rowOff>
    </xdr:to>
    <xdr:sp macro="" textlink="">
      <xdr:nvSpPr>
        <xdr:cNvPr id="5" name="TextBox 4"/>
        <xdr:cNvSpPr txBox="1"/>
      </xdr:nvSpPr>
      <xdr:spPr>
        <a:xfrm>
          <a:off x="200025" y="6543676"/>
          <a:ext cx="9747504" cy="31623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solidFill>
                <a:schemeClr val="dk1"/>
              </a:solidFill>
              <a:latin typeface="+mn-lt"/>
              <a:ea typeface="+mn-ea"/>
              <a:cs typeface="+mn-cs"/>
            </a:rPr>
            <a:t>Buildings (Examples): </a:t>
          </a:r>
          <a:r>
            <a:rPr lang="en-US" sz="1050" baseline="0">
              <a:solidFill>
                <a:schemeClr val="dk1"/>
              </a:solidFill>
              <a:latin typeface="+mn-lt"/>
              <a:ea typeface="+mn-ea"/>
              <a:cs typeface="+mn-cs"/>
            </a:rPr>
            <a:t>Office, Laboratories, Hospital, School, Museum, Data Center, Warehouse</a:t>
          </a:r>
        </a:p>
        <a:p>
          <a:endParaRPr lang="en-US" sz="500" baseline="0">
            <a:solidFill>
              <a:schemeClr val="dk1"/>
            </a:solidFill>
            <a:latin typeface="+mn-lt"/>
            <a:ea typeface="+mn-ea"/>
            <a:cs typeface="+mn-cs"/>
          </a:endParaRPr>
        </a:p>
        <a:p>
          <a:pPr lvl="0"/>
          <a:r>
            <a:rPr lang="en-US" sz="1050" b="1" baseline="0">
              <a:solidFill>
                <a:schemeClr val="dk1"/>
              </a:solidFill>
              <a:latin typeface="+mn-lt"/>
              <a:ea typeface="+mn-ea"/>
              <a:cs typeface="+mn-cs"/>
            </a:rPr>
            <a:t>Gross Square Feet: </a:t>
          </a:r>
          <a:r>
            <a:rPr lang="en-US" sz="1050" baseline="0">
              <a:solidFill>
                <a:schemeClr val="dk1"/>
              </a:solidFill>
              <a:latin typeface="+mn-lt"/>
              <a:ea typeface="+mn-ea"/>
              <a:cs typeface="+mn-cs"/>
            </a:rPr>
            <a:t>For buildings, the unit of measure is area in square feet and is designated as Gross Square Feet (GSF). </a:t>
          </a:r>
        </a:p>
        <a:p>
          <a:pPr lvl="0"/>
          <a:endParaRPr lang="en-US" sz="500"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endParaRPr lang="en-US" sz="1050"/>
        </a:p>
        <a:p>
          <a:r>
            <a:rPr lang="en-US" sz="1100">
              <a:solidFill>
                <a:schemeClr val="dk1"/>
              </a:solidFill>
              <a:latin typeface="+mn-lt"/>
              <a:ea typeface="+mn-ea"/>
              <a:cs typeface="+mn-cs"/>
            </a:rPr>
            <a:t>- Recurring maintenance and repair costs.</a:t>
          </a:r>
          <a:endParaRPr lang="en-US" sz="1050"/>
        </a:p>
        <a:p>
          <a:r>
            <a:rPr lang="en-US" sz="1100">
              <a:solidFill>
                <a:schemeClr val="dk1"/>
              </a:solidFill>
              <a:latin typeface="+mn-lt"/>
              <a:ea typeface="+mn-ea"/>
              <a:cs typeface="+mn-cs"/>
            </a:rPr>
            <a:t>- Utilities (includes plant operation and purchase of energy).</a:t>
          </a:r>
          <a:endParaRPr lang="en-US" sz="1050"/>
        </a:p>
        <a:p>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endParaRPr lang="en-US" sz="1050"/>
        </a:p>
        <a:p>
          <a:r>
            <a:rPr lang="en-US" sz="1100">
              <a:solidFill>
                <a:schemeClr val="dk1"/>
              </a:solidFill>
              <a:latin typeface="+mn-lt"/>
              <a:ea typeface="+mn-ea"/>
              <a:cs typeface="+mn-cs"/>
            </a:rPr>
            <a:t>- Roads/grounds expenses (includes grounds maintenance, landscaping, and snow and ice removal from roads, piers, and airfields).</a:t>
          </a:r>
          <a:endParaRPr lang="en-US" sz="1050"/>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endParaRPr lang="en-US" sz="1050"/>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endParaRPr lang="en-US" sz="1050"/>
        </a:p>
        <a:p>
          <a:pPr lvl="1"/>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endParaRPr lang="en-US" sz="105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57150</xdr:colOff>
      <xdr:row>13</xdr:row>
      <xdr:rowOff>104775</xdr:rowOff>
    </xdr:from>
    <xdr:to>
      <xdr:col>3</xdr:col>
      <xdr:colOff>838200</xdr:colOff>
      <xdr:row>32</xdr:row>
      <xdr:rowOff>9525</xdr:rowOff>
    </xdr:to>
    <xdr:graphicFrame macro="">
      <xdr:nvGraphicFramePr>
        <xdr:cNvPr id="20497" name="Chart 4" descr="PIE CHART WITH PERCENTAGES OF UTILIZATION"/>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33</xdr:row>
      <xdr:rowOff>0</xdr:rowOff>
    </xdr:from>
    <xdr:to>
      <xdr:col>7</xdr:col>
      <xdr:colOff>355854</xdr:colOff>
      <xdr:row>45</xdr:row>
      <xdr:rowOff>87643</xdr:rowOff>
    </xdr:to>
    <xdr:sp macro="" textlink="">
      <xdr:nvSpPr>
        <xdr:cNvPr id="4" name="TextBox 3"/>
        <xdr:cNvSpPr txBox="1"/>
      </xdr:nvSpPr>
      <xdr:spPr>
        <a:xfrm>
          <a:off x="180975" y="6534150"/>
          <a:ext cx="9747504" cy="23812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solidFill>
                <a:schemeClr val="dk1"/>
              </a:solidFill>
              <a:latin typeface="+mn-lt"/>
              <a:ea typeface="+mn-ea"/>
              <a:cs typeface="+mn-cs"/>
            </a:rPr>
            <a:t>Buildings (Examples): </a:t>
          </a:r>
          <a:r>
            <a:rPr lang="en-US" sz="1050" baseline="0">
              <a:solidFill>
                <a:schemeClr val="dk1"/>
              </a:solidFill>
              <a:latin typeface="+mn-lt"/>
              <a:ea typeface="+mn-ea"/>
              <a:cs typeface="+mn-cs"/>
            </a:rPr>
            <a:t>Office, Laboratories, Hospital, Warehouse</a:t>
          </a:r>
        </a:p>
        <a:p>
          <a:endParaRPr lang="en-US" sz="500" baseline="0">
            <a:solidFill>
              <a:schemeClr val="dk1"/>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endParaRPr lang="en-US" sz="800"/>
        </a:p>
        <a:p>
          <a:pPr fontAlgn="base"/>
          <a:endParaRPr lang="en-US" sz="500" baseline="0">
            <a:solidFill>
              <a:schemeClr val="dk1"/>
            </a:solidFill>
            <a:latin typeface="+mn-lt"/>
            <a:ea typeface="+mn-ea"/>
            <a:cs typeface="+mn-cs"/>
          </a:endParaRPr>
        </a:p>
        <a:p>
          <a:pPr lvl="1" fontAlgn="base"/>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p>
        <a:p>
          <a:pPr lvl="0" fontAlgn="base"/>
          <a:endParaRPr lang="en-US" sz="500" baseline="0">
            <a:solidFill>
              <a:schemeClr val="dk1"/>
            </a:solidFill>
            <a:latin typeface="+mn-lt"/>
            <a:ea typeface="+mn-ea"/>
            <a:cs typeface="+mn-cs"/>
          </a:endParaRPr>
        </a:p>
        <a:p>
          <a:pPr lvl="0" fontAlgn="base"/>
          <a:r>
            <a:rPr lang="en-US" sz="1100" b="1" baseline="0">
              <a:solidFill>
                <a:schemeClr val="dk1"/>
              </a:solidFill>
              <a:latin typeface="+mn-lt"/>
              <a:ea typeface="+mn-ea"/>
              <a:cs typeface="+mn-cs"/>
            </a:rPr>
            <a:t>Percent of Space Utilization: </a:t>
          </a:r>
          <a:r>
            <a:rPr lang="en-US" sz="1100" b="0" baseline="0">
              <a:solidFill>
                <a:schemeClr val="dk1"/>
              </a:solidFill>
              <a:latin typeface="+mn-lt"/>
              <a:ea typeface="+mn-ea"/>
              <a:cs typeface="+mn-cs"/>
            </a:rPr>
            <a:t> The percentage of the space utilized in a building asset. Each building asset will report the whole digit percentage from 0% to 100%.</a:t>
          </a:r>
          <a:endParaRPr lang="en-US" sz="1100" b="1" baseline="0">
            <a:solidFill>
              <a:schemeClr val="dk1"/>
            </a:solidFill>
            <a:latin typeface="+mn-lt"/>
            <a:ea typeface="+mn-ea"/>
            <a:cs typeface="+mn-cs"/>
          </a:endParaRPr>
        </a:p>
        <a:p>
          <a:pPr lvl="0"/>
          <a:endParaRPr lang="en-US" sz="500" baseline="0">
            <a:solidFill>
              <a:schemeClr val="dk1"/>
            </a:solidFill>
            <a:latin typeface="+mn-lt"/>
            <a:ea typeface="+mn-ea"/>
            <a:cs typeface="+mn-cs"/>
          </a:endParaRPr>
        </a:p>
        <a:p>
          <a:pPr lvl="1"/>
          <a:r>
            <a:rPr lang="en-US" sz="1050" baseline="0">
              <a:solidFill>
                <a:schemeClr val="dk1"/>
              </a:solidFill>
              <a:latin typeface="+mn-lt"/>
              <a:ea typeface="+mn-ea"/>
              <a:cs typeface="+mn-cs"/>
            </a:rPr>
            <a:t>Utilization rate for the Predominant Use categories is defined as follows: </a:t>
          </a:r>
        </a:p>
        <a:p>
          <a:pPr lvl="2"/>
          <a:r>
            <a:rPr lang="en-US" sz="1050" baseline="0">
              <a:solidFill>
                <a:schemeClr val="dk1"/>
              </a:solidFill>
              <a:latin typeface="+mn-lt"/>
              <a:ea typeface="+mn-ea"/>
              <a:cs typeface="+mn-cs"/>
            </a:rPr>
            <a:t>Offices, Hospitals – percentage should be based on ratio of occupancy to current design capacity.</a:t>
          </a:r>
        </a:p>
        <a:p>
          <a:pPr lvl="2"/>
          <a:r>
            <a:rPr lang="en-US" sz="1050" baseline="0">
              <a:solidFill>
                <a:schemeClr val="dk1"/>
              </a:solidFill>
              <a:latin typeface="+mn-lt"/>
              <a:ea typeface="+mn-ea"/>
              <a:cs typeface="+mn-cs"/>
            </a:rPr>
            <a:t>Family Housing, Dormitories and Barracks – percentage should be based on the individual units that are occupied.</a:t>
          </a:r>
        </a:p>
        <a:p>
          <a:pPr lvl="2"/>
          <a:r>
            <a:rPr lang="en-US" sz="1050" baseline="0">
              <a:solidFill>
                <a:schemeClr val="dk1"/>
              </a:solidFill>
              <a:latin typeface="+mn-lt"/>
              <a:ea typeface="+mn-ea"/>
              <a:cs typeface="+mn-cs"/>
            </a:rPr>
            <a:t>Warehouses – ratios of gross square feet occupied to current design capacity.</a:t>
          </a:r>
        </a:p>
        <a:p>
          <a:pPr lvl="2"/>
          <a:r>
            <a:rPr lang="en-US" sz="1050" baseline="0">
              <a:solidFill>
                <a:schemeClr val="dk1"/>
              </a:solidFill>
              <a:latin typeface="+mn-lt"/>
              <a:ea typeface="+mn-ea"/>
              <a:cs typeface="+mn-cs"/>
            </a:rPr>
            <a:t>Laboratories – ratio of lab modules/ stations to current design capacity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lietkrayer/AppData/Roaming/Microsoft/Excel/FRPP%20FY%2012%20Final%20REport/Report%20Backup%20Excel/2012%20Correctio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lietkrayer/AppData/Roaming/Microsoft/Excel/FRPP%20Sustainability%205.7.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ey Stats"/>
      <sheetName val="CostGSF"/>
      <sheetName val="BuildingsUse"/>
      <sheetName val="BUT- PT"/>
      <sheetName val="Building Use Trend"/>
      <sheetName val="Office Trend by Agency"/>
      <sheetName val="Warehouse Trend by Agency"/>
      <sheetName val="OW-PT"/>
      <sheetName val="Buildings"/>
      <sheetName val="B-PT"/>
      <sheetName val="%SpaceUtil"/>
      <sheetName val="AVGBLDGCI"/>
      <sheetName val="CI_PT"/>
      <sheetName val="Sheet14"/>
      <sheetName val="BldgMD"/>
      <sheetName val="State SF"/>
      <sheetName val="SSFT_PT"/>
      <sheetName val="Structures"/>
      <sheetName val="S-PT"/>
      <sheetName val="Sheet2"/>
      <sheetName val="StructuresUse"/>
      <sheetName val="StateAcres"/>
      <sheetName val="PT_SA"/>
      <sheetName val="Land"/>
      <sheetName val="Land-pt"/>
      <sheetName val="State Cost"/>
      <sheetName val="PT_SC"/>
      <sheetName val="AgencyDispositions"/>
      <sheetName val="PT_AD"/>
      <sheetName val="DispositionMethod"/>
      <sheetName val="PT_DM"/>
      <sheetName val="Historic Designation"/>
      <sheetName val="PT_HD"/>
      <sheetName val="Sustainability"/>
      <sheetName val="Sheet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
          <cell r="A4" t="str">
            <v>Demolition</v>
          </cell>
          <cell r="B4">
            <v>0</v>
          </cell>
        </row>
        <row r="5">
          <cell r="A5" t="str">
            <v>Federal Transfer</v>
          </cell>
          <cell r="B5">
            <v>0</v>
          </cell>
        </row>
        <row r="6">
          <cell r="A6" t="str">
            <v>Health or Educational Use</v>
          </cell>
          <cell r="B6">
            <v>0</v>
          </cell>
        </row>
        <row r="7">
          <cell r="A7" t="str">
            <v>Historic Monuments</v>
          </cell>
          <cell r="B7">
            <v>0</v>
          </cell>
        </row>
        <row r="8">
          <cell r="A8" t="str">
            <v>Lease Expiration</v>
          </cell>
          <cell r="B8">
            <v>0</v>
          </cell>
        </row>
        <row r="9">
          <cell r="A9" t="str">
            <v>Lease Termination</v>
          </cell>
          <cell r="B9">
            <v>0</v>
          </cell>
        </row>
        <row r="10">
          <cell r="A10" t="str">
            <v>Negotiated Sale</v>
          </cell>
          <cell r="B10">
            <v>76718146</v>
          </cell>
        </row>
        <row r="11">
          <cell r="A11" t="str">
            <v>Negotiated Sales to Public Agencies</v>
          </cell>
          <cell r="B11">
            <v>0</v>
          </cell>
        </row>
        <row r="12">
          <cell r="A12" t="str">
            <v>Other</v>
          </cell>
          <cell r="B12">
            <v>0</v>
          </cell>
        </row>
        <row r="13">
          <cell r="A13" t="str">
            <v>Public Benefit Conveyance</v>
          </cell>
          <cell r="B13">
            <v>0</v>
          </cell>
        </row>
        <row r="14">
          <cell r="A14" t="str">
            <v>Public Sale</v>
          </cell>
          <cell r="B14">
            <v>15003593.18</v>
          </cell>
        </row>
        <row r="15">
          <cell r="A15" t="str">
            <v>Sale</v>
          </cell>
          <cell r="B15">
            <v>8322696</v>
          </cell>
        </row>
        <row r="16">
          <cell r="A16" t="str">
            <v>Grand Total</v>
          </cell>
          <cell r="B16">
            <v>100044435.18000001</v>
          </cell>
        </row>
      </sheetData>
      <sheetData sheetId="31"/>
      <sheetData sheetId="32"/>
      <sheetData sheetId="33"/>
      <sheetData sheetId="3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12"/>
      <sheetName val="2011"/>
      <sheetName val="2010"/>
      <sheetName val="2009"/>
      <sheetName val="2008"/>
      <sheetName val="ALL"/>
      <sheetName val="ALLPT"/>
      <sheetName val="2012PT"/>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Row Labels</v>
          </cell>
          <cell r="B4" t="str">
            <v>No</v>
          </cell>
          <cell r="C4" t="str">
            <v>Not Applicable</v>
          </cell>
          <cell r="D4" t="str">
            <v>Not Yet Evaluated</v>
          </cell>
          <cell r="E4" t="str">
            <v>Yes</v>
          </cell>
          <cell r="F4" t="str">
            <v>Grand Total</v>
          </cell>
        </row>
        <row r="5">
          <cell r="A5" t="str">
            <v>Agriculture</v>
          </cell>
          <cell r="B5">
            <v>18955867</v>
          </cell>
          <cell r="C5">
            <v>2734002</v>
          </cell>
          <cell r="D5">
            <v>3820270</v>
          </cell>
          <cell r="E5">
            <v>4494518</v>
          </cell>
          <cell r="F5">
            <v>30004657</v>
          </cell>
        </row>
        <row r="6">
          <cell r="A6" t="str">
            <v>Air Force</v>
          </cell>
          <cell r="B6">
            <v>2137084</v>
          </cell>
          <cell r="C6">
            <v>539733</v>
          </cell>
          <cell r="D6">
            <v>439022803</v>
          </cell>
          <cell r="E6">
            <v>711959</v>
          </cell>
          <cell r="F6">
            <v>442411579</v>
          </cell>
        </row>
        <row r="7">
          <cell r="A7" t="str">
            <v>Army</v>
          </cell>
          <cell r="C7">
            <v>325426</v>
          </cell>
          <cell r="D7">
            <v>554383017.11599994</v>
          </cell>
          <cell r="E7">
            <v>2282697</v>
          </cell>
          <cell r="F7">
            <v>556991140.11599994</v>
          </cell>
        </row>
        <row r="8">
          <cell r="A8" t="str">
            <v>Commerce</v>
          </cell>
          <cell r="B8">
            <v>5579811</v>
          </cell>
          <cell r="C8">
            <v>1725394</v>
          </cell>
          <cell r="D8">
            <v>529114</v>
          </cell>
          <cell r="E8">
            <v>456936</v>
          </cell>
          <cell r="F8">
            <v>8291255</v>
          </cell>
        </row>
        <row r="9">
          <cell r="A9" t="str">
            <v>Corps of Engineers</v>
          </cell>
          <cell r="B9">
            <v>453693</v>
          </cell>
          <cell r="D9">
            <v>9718306.0399999991</v>
          </cell>
          <cell r="F9">
            <v>10171999.039999999</v>
          </cell>
        </row>
        <row r="10">
          <cell r="A10" t="str">
            <v>Defense/WHS</v>
          </cell>
          <cell r="B10">
            <v>6490713</v>
          </cell>
          <cell r="C10">
            <v>1299485</v>
          </cell>
          <cell r="D10">
            <v>62885</v>
          </cell>
          <cell r="E10">
            <v>335704.04</v>
          </cell>
          <cell r="F10">
            <v>8188787.04</v>
          </cell>
        </row>
        <row r="11">
          <cell r="A11" t="str">
            <v>Energy</v>
          </cell>
          <cell r="B11">
            <v>59697442</v>
          </cell>
          <cell r="C11">
            <v>16337551</v>
          </cell>
          <cell r="D11">
            <v>27352976</v>
          </cell>
          <cell r="E11">
            <v>3439682</v>
          </cell>
          <cell r="F11">
            <v>106827651</v>
          </cell>
        </row>
        <row r="12">
          <cell r="A12" t="str">
            <v>Environmental Protection Agency</v>
          </cell>
          <cell r="B12">
            <v>2881366</v>
          </cell>
          <cell r="C12">
            <v>1071412</v>
          </cell>
          <cell r="D12">
            <v>54058</v>
          </cell>
          <cell r="E12">
            <v>206737</v>
          </cell>
          <cell r="F12">
            <v>4213573</v>
          </cell>
        </row>
        <row r="13">
          <cell r="A13" t="str">
            <v>General Services Administration</v>
          </cell>
          <cell r="B13">
            <v>175453119.19999999</v>
          </cell>
          <cell r="D13">
            <v>161120133.22999999</v>
          </cell>
          <cell r="E13">
            <v>80119058.980000004</v>
          </cell>
          <cell r="F13">
            <v>416692311.40999997</v>
          </cell>
        </row>
        <row r="14">
          <cell r="A14" t="str">
            <v>Health and Human Services</v>
          </cell>
          <cell r="B14">
            <v>16120211.59</v>
          </cell>
          <cell r="C14">
            <v>220641</v>
          </cell>
          <cell r="D14">
            <v>12938174.220000001</v>
          </cell>
          <cell r="E14">
            <v>1248350</v>
          </cell>
          <cell r="F14">
            <v>30527376.810000002</v>
          </cell>
        </row>
        <row r="15">
          <cell r="A15" t="str">
            <v>Homeland Security</v>
          </cell>
          <cell r="B15">
            <v>6297630.5999999996</v>
          </cell>
          <cell r="C15">
            <v>3558282</v>
          </cell>
          <cell r="D15">
            <v>26488244.399999999</v>
          </cell>
          <cell r="E15">
            <v>1996922</v>
          </cell>
          <cell r="F15">
            <v>38341079</v>
          </cell>
        </row>
        <row r="16">
          <cell r="A16" t="str">
            <v>Interior</v>
          </cell>
          <cell r="B16">
            <v>7776764.1299999999</v>
          </cell>
          <cell r="C16">
            <v>484253</v>
          </cell>
          <cell r="D16">
            <v>52116238.445</v>
          </cell>
          <cell r="E16">
            <v>928907</v>
          </cell>
          <cell r="F16">
            <v>61306162.575000003</v>
          </cell>
        </row>
        <row r="17">
          <cell r="A17" t="str">
            <v>Justice</v>
          </cell>
          <cell r="B17">
            <v>54605240</v>
          </cell>
          <cell r="C17">
            <v>604951</v>
          </cell>
          <cell r="D17">
            <v>10742297</v>
          </cell>
          <cell r="E17">
            <v>2940909</v>
          </cell>
          <cell r="F17">
            <v>68893397</v>
          </cell>
        </row>
        <row r="18">
          <cell r="A18" t="str">
            <v>Labor</v>
          </cell>
          <cell r="B18">
            <v>1779801</v>
          </cell>
          <cell r="D18">
            <v>21173925</v>
          </cell>
          <cell r="E18">
            <v>25963</v>
          </cell>
          <cell r="F18">
            <v>22979689</v>
          </cell>
        </row>
        <row r="19">
          <cell r="A19" t="str">
            <v>National Aeronautics And Space Administration</v>
          </cell>
          <cell r="B19">
            <v>11273240</v>
          </cell>
          <cell r="C19">
            <v>31486958</v>
          </cell>
          <cell r="E19">
            <v>1655940</v>
          </cell>
          <cell r="F19">
            <v>44416138</v>
          </cell>
        </row>
        <row r="20">
          <cell r="A20" t="str">
            <v>National Science Foundation</v>
          </cell>
          <cell r="C20">
            <v>72925</v>
          </cell>
          <cell r="D20">
            <v>947192</v>
          </cell>
          <cell r="F20">
            <v>1020117</v>
          </cell>
        </row>
        <row r="21">
          <cell r="A21" t="str">
            <v>Navy</v>
          </cell>
          <cell r="B21">
            <v>49591</v>
          </cell>
          <cell r="C21">
            <v>250489</v>
          </cell>
          <cell r="D21">
            <v>412402417.07999998</v>
          </cell>
          <cell r="E21">
            <v>1703739</v>
          </cell>
          <cell r="F21">
            <v>414406236.07999998</v>
          </cell>
        </row>
        <row r="22">
          <cell r="A22" t="str">
            <v>Office of Personnel Management</v>
          </cell>
          <cell r="C22">
            <v>81437</v>
          </cell>
          <cell r="F22">
            <v>81437</v>
          </cell>
        </row>
        <row r="23">
          <cell r="A23" t="str">
            <v>State</v>
          </cell>
          <cell r="B23">
            <v>1361607</v>
          </cell>
          <cell r="D23">
            <v>122174</v>
          </cell>
          <cell r="E23">
            <v>105060</v>
          </cell>
          <cell r="F23">
            <v>1588841</v>
          </cell>
        </row>
        <row r="24">
          <cell r="A24" t="str">
            <v>Transportation</v>
          </cell>
          <cell r="B24">
            <v>3456502.3</v>
          </cell>
          <cell r="C24">
            <v>125053</v>
          </cell>
          <cell r="D24">
            <v>16372034.640000001</v>
          </cell>
          <cell r="E24">
            <v>128833</v>
          </cell>
          <cell r="F24">
            <v>20082422.940000001</v>
          </cell>
        </row>
        <row r="25">
          <cell r="A25" t="str">
            <v>Treasury</v>
          </cell>
          <cell r="B25">
            <v>2244572</v>
          </cell>
          <cell r="D25">
            <v>3666597</v>
          </cell>
          <cell r="E25">
            <v>732000</v>
          </cell>
          <cell r="F25">
            <v>6643169</v>
          </cell>
        </row>
        <row r="26">
          <cell r="A26" t="str">
            <v>Veterans Affairs</v>
          </cell>
          <cell r="B26">
            <v>51693726</v>
          </cell>
          <cell r="C26">
            <v>7181856</v>
          </cell>
          <cell r="D26">
            <v>64704833</v>
          </cell>
          <cell r="E26">
            <v>32511455</v>
          </cell>
          <cell r="F26">
            <v>156091870</v>
          </cell>
        </row>
        <row r="27">
          <cell r="A27" t="str">
            <v>Grand Total</v>
          </cell>
          <cell r="B27">
            <v>428307980.81999999</v>
          </cell>
          <cell r="C27">
            <v>68099848</v>
          </cell>
          <cell r="D27">
            <v>1817737689.171</v>
          </cell>
          <cell r="E27">
            <v>136025370.02000001</v>
          </cell>
          <cell r="F27">
            <v>2450170888.0110002</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D45"/>
  <sheetViews>
    <sheetView zoomScale="86" zoomScaleNormal="86" workbookViewId="0">
      <selection activeCell="Y45" sqref="Y45"/>
    </sheetView>
  </sheetViews>
  <sheetFormatPr defaultColWidth="0" defaultRowHeight="15" zeroHeight="1"/>
  <cols>
    <col min="1" max="30" width="9.140625" style="409" customWidth="1"/>
    <col min="31" max="16384" width="9.140625" style="409" hidden="1"/>
  </cols>
  <sheetData>
    <row r="1" spans="1:1" ht="18.75">
      <c r="A1" s="478" t="s">
        <v>167</v>
      </c>
    </row>
    <row r="2" spans="1:1" ht="17.25">
      <c r="A2" s="479" t="s">
        <v>359</v>
      </c>
    </row>
    <row r="3" spans="1:1"/>
    <row r="4" spans="1:1"/>
    <row r="5" spans="1:1"/>
    <row r="6" spans="1:1"/>
    <row r="7" spans="1:1"/>
    <row r="8" spans="1:1"/>
    <row r="9" spans="1:1"/>
    <row r="10" spans="1:1"/>
    <row r="11" spans="1:1"/>
    <row r="12" spans="1:1"/>
    <row r="13" spans="1:1"/>
    <row r="14" spans="1:1"/>
    <row r="15" spans="1:1"/>
    <row r="16" spans="1:1"/>
    <row r="17" spans="11:19"/>
    <row r="18" spans="11:19"/>
    <row r="19" spans="11:19"/>
    <row r="20" spans="11:19"/>
    <row r="21" spans="11:19"/>
    <row r="22" spans="11:19"/>
    <row r="23" spans="11:19"/>
    <row r="24" spans="11:19">
      <c r="K24" s="480"/>
      <c r="L24" s="480"/>
      <c r="M24" s="480"/>
      <c r="N24" s="480"/>
      <c r="O24" s="480"/>
      <c r="P24" s="480"/>
      <c r="Q24" s="480"/>
      <c r="R24" s="480"/>
      <c r="S24" s="480"/>
    </row>
    <row r="25" spans="11:19">
      <c r="K25" s="480"/>
      <c r="L25" s="480"/>
      <c r="M25" s="480"/>
      <c r="N25" s="480"/>
      <c r="O25" s="480"/>
      <c r="P25" s="480"/>
      <c r="Q25" s="480"/>
      <c r="R25" s="480"/>
      <c r="S25" s="480"/>
    </row>
    <row r="26" spans="11:19"/>
    <row r="27" spans="11:19"/>
    <row r="28" spans="11:19"/>
    <row r="29" spans="11:19"/>
    <row r="30" spans="11:19"/>
    <row r="31" spans="11:19"/>
    <row r="32" spans="11:19"/>
    <row r="33"/>
    <row r="34"/>
    <row r="35"/>
    <row r="36"/>
    <row r="37"/>
    <row r="38"/>
    <row r="39"/>
    <row r="40"/>
    <row r="41"/>
    <row r="42"/>
    <row r="43"/>
    <row r="44"/>
    <row r="45"/>
  </sheetData>
  <mergeCells count="1">
    <mergeCell ref="K24:S25"/>
  </mergeCells>
  <pageMargins left="0.7" right="0.7" top="0.75" bottom="0.75" header="0.3" footer="0.3"/>
  <pageSetup paperSize="17" orientation="landscape" r:id="rId1"/>
  <drawing r:id="rId2"/>
</worksheet>
</file>

<file path=xl/worksheets/sheet10.xml><?xml version="1.0" encoding="utf-8"?>
<worksheet xmlns="http://schemas.openxmlformats.org/spreadsheetml/2006/main" xmlns:r="http://schemas.openxmlformats.org/officeDocument/2006/relationships">
  <sheetPr codeName="Sheet10">
    <pageSetUpPr fitToPage="1"/>
  </sheetPr>
  <dimension ref="B1:M31"/>
  <sheetViews>
    <sheetView topLeftCell="A70" zoomScaleNormal="100" workbookViewId="0">
      <selection activeCell="H51" sqref="H51"/>
    </sheetView>
  </sheetViews>
  <sheetFormatPr defaultRowHeight="15"/>
  <cols>
    <col min="1" max="1" width="2.7109375" customWidth="1"/>
    <col min="2" max="2" width="52.140625" customWidth="1"/>
    <col min="3" max="8" width="20.140625" style="149" customWidth="1"/>
    <col min="11" max="11" width="9.140625" style="214" customWidth="1"/>
  </cols>
  <sheetData>
    <row r="1" spans="2:13" ht="18.75">
      <c r="B1" s="48" t="s">
        <v>167</v>
      </c>
      <c r="C1" s="159"/>
      <c r="D1" s="159"/>
      <c r="E1" s="159"/>
      <c r="F1" s="159"/>
      <c r="G1" s="159"/>
      <c r="H1" s="159"/>
    </row>
    <row r="2" spans="2:13" ht="17.25">
      <c r="B2" s="160" t="s">
        <v>333</v>
      </c>
      <c r="C2" s="160"/>
      <c r="D2" s="160"/>
      <c r="E2" s="160"/>
      <c r="F2" s="160"/>
      <c r="G2" s="160"/>
      <c r="H2" s="160"/>
    </row>
    <row r="3" spans="2:13" ht="15" customHeight="1" thickBot="1">
      <c r="B3" s="27"/>
      <c r="C3" s="27"/>
      <c r="D3" s="27"/>
      <c r="E3" s="27"/>
      <c r="F3" s="27"/>
      <c r="G3" s="27"/>
      <c r="H3" s="27"/>
    </row>
    <row r="4" spans="2:13" ht="15.75" thickBot="1">
      <c r="B4" s="57" t="s">
        <v>3</v>
      </c>
      <c r="C4" s="407" t="s">
        <v>34</v>
      </c>
      <c r="D4" s="407" t="s">
        <v>38</v>
      </c>
      <c r="E4" s="407" t="s">
        <v>40</v>
      </c>
      <c r="F4" s="407" t="s">
        <v>36</v>
      </c>
      <c r="G4" s="407" t="s">
        <v>41</v>
      </c>
      <c r="H4" s="443" t="s">
        <v>42</v>
      </c>
      <c r="J4" s="149"/>
      <c r="K4" s="149"/>
      <c r="L4" s="149"/>
      <c r="M4" s="149"/>
    </row>
    <row r="5" spans="2:13">
      <c r="B5" s="65" t="s">
        <v>6</v>
      </c>
      <c r="C5" s="108">
        <v>84</v>
      </c>
      <c r="D5" s="108">
        <v>77</v>
      </c>
      <c r="E5" s="108">
        <v>92</v>
      </c>
      <c r="F5" s="108">
        <v>89</v>
      </c>
      <c r="G5" s="108">
        <v>79</v>
      </c>
      <c r="H5" s="203">
        <v>0</v>
      </c>
      <c r="I5" s="213"/>
      <c r="J5" s="149"/>
      <c r="K5" s="149"/>
      <c r="L5" s="149"/>
      <c r="M5" s="149"/>
    </row>
    <row r="6" spans="2:13">
      <c r="B6" s="82" t="s">
        <v>320</v>
      </c>
      <c r="C6" s="109">
        <v>93</v>
      </c>
      <c r="D6" s="109">
        <v>90</v>
      </c>
      <c r="E6" s="109">
        <v>93</v>
      </c>
      <c r="F6" s="109">
        <v>96</v>
      </c>
      <c r="G6" s="109">
        <v>100</v>
      </c>
      <c r="H6" s="441">
        <v>72</v>
      </c>
      <c r="I6" s="213"/>
      <c r="J6" s="149"/>
      <c r="K6" s="149"/>
      <c r="L6" s="149"/>
      <c r="M6" s="149"/>
    </row>
    <row r="7" spans="2:13">
      <c r="B7" s="65" t="s">
        <v>321</v>
      </c>
      <c r="C7" s="108">
        <v>80</v>
      </c>
      <c r="D7" s="108">
        <v>87</v>
      </c>
      <c r="E7" s="108">
        <v>83</v>
      </c>
      <c r="F7" s="108">
        <v>85</v>
      </c>
      <c r="G7" s="108">
        <v>74</v>
      </c>
      <c r="H7" s="447">
        <v>84</v>
      </c>
      <c r="I7" s="213"/>
      <c r="J7" s="149"/>
      <c r="K7" s="149"/>
      <c r="L7" s="149"/>
      <c r="M7" s="149"/>
    </row>
    <row r="8" spans="2:13">
      <c r="B8" s="82" t="s">
        <v>9</v>
      </c>
      <c r="C8" s="109">
        <v>89</v>
      </c>
      <c r="D8" s="79">
        <v>0</v>
      </c>
      <c r="E8" s="109">
        <v>88</v>
      </c>
      <c r="F8" s="109">
        <v>72</v>
      </c>
      <c r="G8" s="109">
        <v>74</v>
      </c>
      <c r="H8" s="204">
        <v>0</v>
      </c>
      <c r="I8" s="213"/>
      <c r="J8" s="149"/>
      <c r="K8" s="149"/>
      <c r="L8" s="149"/>
      <c r="M8" s="149"/>
    </row>
    <row r="9" spans="2:13">
      <c r="B9" s="65" t="s">
        <v>322</v>
      </c>
      <c r="C9" s="108">
        <v>95</v>
      </c>
      <c r="D9" s="108">
        <v>100</v>
      </c>
      <c r="E9" s="108">
        <v>98</v>
      </c>
      <c r="F9" s="108">
        <v>95</v>
      </c>
      <c r="G9" s="108">
        <v>95</v>
      </c>
      <c r="H9" s="205">
        <v>0</v>
      </c>
      <c r="I9" s="213"/>
      <c r="J9" s="149"/>
      <c r="K9" s="149"/>
      <c r="L9" s="149"/>
      <c r="M9" s="149"/>
    </row>
    <row r="10" spans="2:13">
      <c r="B10" s="82" t="s">
        <v>323</v>
      </c>
      <c r="C10" s="109">
        <v>78</v>
      </c>
      <c r="D10" s="79">
        <v>0</v>
      </c>
      <c r="E10" s="109">
        <v>51</v>
      </c>
      <c r="F10" s="109">
        <v>51</v>
      </c>
      <c r="G10" s="79">
        <v>0</v>
      </c>
      <c r="H10" s="204">
        <v>0</v>
      </c>
      <c r="I10" s="213"/>
      <c r="J10" s="149"/>
      <c r="K10" s="149"/>
      <c r="L10" s="149"/>
      <c r="M10" s="149"/>
    </row>
    <row r="11" spans="2:13">
      <c r="B11" s="65" t="s">
        <v>12</v>
      </c>
      <c r="C11" s="108">
        <v>90</v>
      </c>
      <c r="D11" s="108">
        <v>91</v>
      </c>
      <c r="E11" s="108">
        <v>94</v>
      </c>
      <c r="F11" s="108">
        <v>92</v>
      </c>
      <c r="G11" s="108">
        <v>94</v>
      </c>
      <c r="H11" s="447">
        <v>88</v>
      </c>
      <c r="I11" s="213"/>
      <c r="J11" s="149"/>
      <c r="K11" s="149"/>
      <c r="L11" s="149"/>
      <c r="M11" s="149"/>
    </row>
    <row r="12" spans="2:13">
      <c r="B12" s="82" t="s">
        <v>13</v>
      </c>
      <c r="C12" s="109">
        <v>98</v>
      </c>
      <c r="D12" s="79">
        <v>0</v>
      </c>
      <c r="E12" s="109">
        <v>99</v>
      </c>
      <c r="F12" s="109">
        <v>100</v>
      </c>
      <c r="G12" s="79">
        <v>0</v>
      </c>
      <c r="H12" s="204">
        <v>0</v>
      </c>
      <c r="I12" s="213"/>
      <c r="J12" s="149"/>
      <c r="K12" s="149"/>
      <c r="L12" s="149"/>
      <c r="M12" s="149"/>
    </row>
    <row r="13" spans="2:13">
      <c r="B13" s="65" t="s">
        <v>14</v>
      </c>
      <c r="C13" s="108">
        <v>92</v>
      </c>
      <c r="D13" s="108">
        <v>91</v>
      </c>
      <c r="E13" s="108">
        <v>93</v>
      </c>
      <c r="F13" s="108">
        <v>85</v>
      </c>
      <c r="G13" s="50">
        <v>0</v>
      </c>
      <c r="H13" s="205">
        <v>0</v>
      </c>
      <c r="I13" s="213"/>
      <c r="J13" s="149"/>
      <c r="K13" s="149"/>
      <c r="L13" s="149"/>
      <c r="M13" s="149"/>
    </row>
    <row r="14" spans="2:13">
      <c r="B14" s="82" t="s">
        <v>15</v>
      </c>
      <c r="C14" s="109">
        <v>73</v>
      </c>
      <c r="D14" s="109">
        <v>67</v>
      </c>
      <c r="E14" s="109">
        <v>84</v>
      </c>
      <c r="F14" s="109">
        <v>87</v>
      </c>
      <c r="G14" s="109">
        <v>79</v>
      </c>
      <c r="H14" s="441">
        <v>80</v>
      </c>
      <c r="I14" s="213"/>
      <c r="J14" s="149"/>
      <c r="K14" s="149"/>
      <c r="L14" s="149"/>
      <c r="M14" s="149"/>
    </row>
    <row r="15" spans="2:13">
      <c r="B15" s="65" t="s">
        <v>16</v>
      </c>
      <c r="C15" s="108">
        <v>92</v>
      </c>
      <c r="D15" s="108">
        <v>90</v>
      </c>
      <c r="E15" s="108">
        <v>94</v>
      </c>
      <c r="F15" s="108">
        <v>96</v>
      </c>
      <c r="G15" s="108">
        <v>97</v>
      </c>
      <c r="H15" s="447">
        <v>96</v>
      </c>
      <c r="I15" s="213"/>
      <c r="J15" s="149"/>
      <c r="K15" s="149"/>
      <c r="L15" s="149"/>
      <c r="M15" s="149"/>
    </row>
    <row r="16" spans="2:13">
      <c r="B16" s="82" t="s">
        <v>17</v>
      </c>
      <c r="C16" s="109">
        <v>90</v>
      </c>
      <c r="D16" s="109">
        <v>89</v>
      </c>
      <c r="E16" s="109">
        <v>88</v>
      </c>
      <c r="F16" s="109">
        <v>90</v>
      </c>
      <c r="G16" s="109">
        <v>86</v>
      </c>
      <c r="H16" s="204">
        <v>0</v>
      </c>
      <c r="I16" s="213"/>
      <c r="L16" s="149"/>
    </row>
    <row r="17" spans="2:12">
      <c r="B17" s="65" t="s">
        <v>18</v>
      </c>
      <c r="C17" s="108">
        <v>86</v>
      </c>
      <c r="D17" s="108">
        <v>70</v>
      </c>
      <c r="E17" s="108">
        <v>84</v>
      </c>
      <c r="F17" s="108">
        <v>35</v>
      </c>
      <c r="G17" s="108">
        <v>1</v>
      </c>
      <c r="H17" s="447">
        <v>100</v>
      </c>
      <c r="I17" s="213"/>
      <c r="L17" s="149"/>
    </row>
    <row r="18" spans="2:12">
      <c r="B18" s="82" t="s">
        <v>19</v>
      </c>
      <c r="C18" s="109">
        <v>95</v>
      </c>
      <c r="D18" s="109">
        <v>95</v>
      </c>
      <c r="E18" s="109">
        <v>94</v>
      </c>
      <c r="F18" s="109">
        <v>93</v>
      </c>
      <c r="G18" s="109">
        <v>96</v>
      </c>
      <c r="H18" s="204">
        <v>0</v>
      </c>
      <c r="I18" s="213"/>
      <c r="L18" s="149"/>
    </row>
    <row r="19" spans="2:12">
      <c r="B19" s="65" t="s">
        <v>30</v>
      </c>
      <c r="C19" s="108">
        <v>85</v>
      </c>
      <c r="D19" s="108">
        <v>0</v>
      </c>
      <c r="E19" s="108">
        <v>82</v>
      </c>
      <c r="F19" s="108">
        <v>87</v>
      </c>
      <c r="G19" s="108">
        <v>70</v>
      </c>
      <c r="H19" s="447">
        <v>95</v>
      </c>
      <c r="I19" s="213"/>
      <c r="L19" s="149"/>
    </row>
    <row r="20" spans="2:12">
      <c r="B20" s="82" t="s">
        <v>21</v>
      </c>
      <c r="C20" s="109">
        <v>86</v>
      </c>
      <c r="D20" s="109">
        <v>89</v>
      </c>
      <c r="E20" s="109">
        <v>89</v>
      </c>
      <c r="F20" s="109">
        <v>87</v>
      </c>
      <c r="G20" s="109">
        <v>96</v>
      </c>
      <c r="H20" s="441">
        <v>85</v>
      </c>
      <c r="I20" s="213"/>
    </row>
    <row r="21" spans="2:12">
      <c r="B21" s="65" t="s">
        <v>324</v>
      </c>
      <c r="C21" s="108">
        <v>74</v>
      </c>
      <c r="D21" s="108">
        <v>81</v>
      </c>
      <c r="E21" s="108">
        <v>74</v>
      </c>
      <c r="F21" s="108">
        <v>84</v>
      </c>
      <c r="G21" s="108">
        <v>90</v>
      </c>
      <c r="H21" s="447">
        <v>90</v>
      </c>
      <c r="I21" s="213"/>
    </row>
    <row r="22" spans="2:12" s="149" customFormat="1">
      <c r="B22" s="82" t="s">
        <v>23</v>
      </c>
      <c r="C22" s="79">
        <v>0</v>
      </c>
      <c r="D22" s="79">
        <v>0</v>
      </c>
      <c r="E22" s="79">
        <v>0</v>
      </c>
      <c r="F22" s="79">
        <v>0</v>
      </c>
      <c r="G22" s="79">
        <v>0</v>
      </c>
      <c r="H22" s="204">
        <v>0</v>
      </c>
      <c r="I22" s="213"/>
      <c r="K22" s="214"/>
    </row>
    <row r="23" spans="2:12">
      <c r="B23" s="65" t="s">
        <v>24</v>
      </c>
      <c r="C23" s="108">
        <v>76</v>
      </c>
      <c r="D23" s="108">
        <v>61</v>
      </c>
      <c r="E23" s="108">
        <v>81</v>
      </c>
      <c r="F23" s="108">
        <v>79</v>
      </c>
      <c r="G23" s="108">
        <v>76</v>
      </c>
      <c r="H23" s="205">
        <v>0</v>
      </c>
      <c r="I23" s="213"/>
    </row>
    <row r="24" spans="2:12">
      <c r="B24" s="82" t="s">
        <v>25</v>
      </c>
      <c r="C24" s="109">
        <v>85</v>
      </c>
      <c r="D24" s="79">
        <v>0</v>
      </c>
      <c r="E24" s="109">
        <v>0</v>
      </c>
      <c r="F24" s="109">
        <v>66</v>
      </c>
      <c r="G24" s="109">
        <v>83</v>
      </c>
      <c r="H24" s="204">
        <v>0</v>
      </c>
      <c r="I24" s="213"/>
    </row>
    <row r="25" spans="2:12">
      <c r="B25" s="65" t="s">
        <v>26</v>
      </c>
      <c r="C25" s="108">
        <v>85</v>
      </c>
      <c r="D25" s="108">
        <v>64</v>
      </c>
      <c r="E25" s="108">
        <v>94</v>
      </c>
      <c r="F25" s="108">
        <v>87</v>
      </c>
      <c r="G25" s="108">
        <v>90</v>
      </c>
      <c r="H25" s="205">
        <v>0</v>
      </c>
      <c r="I25" s="213"/>
    </row>
    <row r="26" spans="2:12">
      <c r="B26" s="82" t="s">
        <v>27</v>
      </c>
      <c r="C26" s="109">
        <v>55.000000000000007</v>
      </c>
      <c r="D26" s="79">
        <v>0</v>
      </c>
      <c r="E26" s="79">
        <v>0</v>
      </c>
      <c r="F26" s="79">
        <v>0</v>
      </c>
      <c r="G26" s="79">
        <v>0</v>
      </c>
      <c r="H26" s="204">
        <v>0</v>
      </c>
      <c r="I26" s="213"/>
    </row>
    <row r="27" spans="2:12" ht="15.75" thickBot="1">
      <c r="B27" s="65" t="s">
        <v>28</v>
      </c>
      <c r="C27" s="108">
        <v>88</v>
      </c>
      <c r="D27" s="108">
        <v>90</v>
      </c>
      <c r="E27" s="108">
        <v>81</v>
      </c>
      <c r="F27" s="108">
        <v>94</v>
      </c>
      <c r="G27" s="108">
        <v>92</v>
      </c>
      <c r="H27" s="452">
        <v>87</v>
      </c>
      <c r="I27" s="213"/>
    </row>
    <row r="28" spans="2:12" ht="15.75" thickBot="1">
      <c r="B28" s="70" t="s">
        <v>231</v>
      </c>
      <c r="C28" s="92">
        <v>84.954545454545467</v>
      </c>
      <c r="D28" s="92">
        <v>83.25</v>
      </c>
      <c r="E28" s="92">
        <v>86.8</v>
      </c>
      <c r="F28" s="92">
        <v>83.333333333333343</v>
      </c>
      <c r="G28" s="92">
        <v>81.777777777777786</v>
      </c>
      <c r="H28" s="475">
        <v>87.7</v>
      </c>
    </row>
    <row r="29" spans="2:12" s="149" customFormat="1">
      <c r="K29" s="214"/>
    </row>
    <row r="30" spans="2:12" s="149" customFormat="1">
      <c r="B30" s="152" t="s">
        <v>293</v>
      </c>
      <c r="K30" s="214"/>
    </row>
    <row r="31" spans="2:12">
      <c r="B31" s="149" t="s">
        <v>325</v>
      </c>
    </row>
  </sheetData>
  <pageMargins left="0.7" right="0.7" top="0.75" bottom="0.75" header="0.3" footer="0.3"/>
  <pageSetup paperSize="17" scale="89" orientation="landscape" r:id="rId1"/>
  <headerFooter>
    <oddHeader>&amp;R&amp;A</oddHeader>
  </headerFooter>
  <drawing r:id="rId2"/>
</worksheet>
</file>

<file path=xl/worksheets/sheet11.xml><?xml version="1.0" encoding="utf-8"?>
<worksheet xmlns="http://schemas.openxmlformats.org/spreadsheetml/2006/main" xmlns:r="http://schemas.openxmlformats.org/officeDocument/2006/relationships">
  <sheetPr codeName="Sheet11"/>
  <dimension ref="B1:M60"/>
  <sheetViews>
    <sheetView topLeftCell="A93" zoomScaleNormal="100" workbookViewId="0">
      <selection activeCell="F72" sqref="F72"/>
    </sheetView>
  </sheetViews>
  <sheetFormatPr defaultRowHeight="15"/>
  <cols>
    <col min="1" max="1" width="2.7109375" style="4" customWidth="1"/>
    <col min="2" max="2" width="30" style="4" bestFit="1" customWidth="1"/>
    <col min="3" max="3" width="16.85546875" style="5" customWidth="1"/>
    <col min="4" max="4" width="20.85546875" style="5" customWidth="1"/>
    <col min="5" max="5" width="14.28515625" style="4" bestFit="1" customWidth="1"/>
    <col min="6" max="16384" width="9.140625" style="4"/>
  </cols>
  <sheetData>
    <row r="1" spans="2:8" ht="18.75">
      <c r="B1" s="48" t="s">
        <v>167</v>
      </c>
      <c r="D1" s="105"/>
      <c r="E1" s="5"/>
    </row>
    <row r="2" spans="2:8" s="2" customFormat="1" ht="17.25">
      <c r="B2" s="163" t="s">
        <v>296</v>
      </c>
      <c r="C2" s="3"/>
      <c r="D2" s="106"/>
      <c r="E2" s="3"/>
    </row>
    <row r="3" spans="2:8" s="2" customFormat="1" ht="15" customHeight="1" thickBot="1">
      <c r="B3" s="29"/>
      <c r="C3" s="3"/>
      <c r="D3" s="106"/>
      <c r="E3" s="3"/>
    </row>
    <row r="4" spans="2:8" ht="15.75" thickBot="1">
      <c r="B4" s="57" t="s">
        <v>24</v>
      </c>
      <c r="C4" s="166" t="s">
        <v>179</v>
      </c>
      <c r="D4" s="132" t="s">
        <v>79</v>
      </c>
      <c r="E4" s="107" t="s">
        <v>269</v>
      </c>
    </row>
    <row r="5" spans="2:8">
      <c r="B5" s="114" t="s">
        <v>84</v>
      </c>
      <c r="C5" s="444">
        <v>50773337.240000002</v>
      </c>
      <c r="D5" s="445">
        <v>4805771</v>
      </c>
      <c r="E5" s="446">
        <v>55579108.240000002</v>
      </c>
    </row>
    <row r="6" spans="2:8">
      <c r="B6" s="82" t="s">
        <v>85</v>
      </c>
      <c r="C6" s="109">
        <v>42185412.799999997</v>
      </c>
      <c r="D6" s="134">
        <v>2895877</v>
      </c>
      <c r="E6" s="441">
        <v>45081289.799999997</v>
      </c>
      <c r="G6" s="150"/>
      <c r="H6" s="150"/>
    </row>
    <row r="7" spans="2:8">
      <c r="B7" s="65" t="s">
        <v>86</v>
      </c>
      <c r="C7" s="108">
        <v>49934933.564999998</v>
      </c>
      <c r="D7" s="133">
        <v>4252121.9000000004</v>
      </c>
      <c r="E7" s="447">
        <v>54187055.464999996</v>
      </c>
      <c r="G7" s="150"/>
      <c r="H7" s="150"/>
    </row>
    <row r="8" spans="2:8">
      <c r="B8" s="82" t="s">
        <v>87</v>
      </c>
      <c r="C8" s="109">
        <v>21839403.789999999</v>
      </c>
      <c r="D8" s="134">
        <v>1552200</v>
      </c>
      <c r="E8" s="441">
        <v>23391603.789999999</v>
      </c>
      <c r="G8" s="150"/>
      <c r="H8" s="150"/>
    </row>
    <row r="9" spans="2:8">
      <c r="B9" s="65" t="s">
        <v>88</v>
      </c>
      <c r="C9" s="108">
        <v>274160093.67499995</v>
      </c>
      <c r="D9" s="133">
        <v>20249499.25</v>
      </c>
      <c r="E9" s="447">
        <v>294409592.92499995</v>
      </c>
      <c r="G9" s="150"/>
      <c r="H9" s="150"/>
    </row>
    <row r="10" spans="2:8">
      <c r="B10" s="82" t="s">
        <v>89</v>
      </c>
      <c r="C10" s="109">
        <v>50669382.380000003</v>
      </c>
      <c r="D10" s="134">
        <v>7448369.8799999999</v>
      </c>
      <c r="E10" s="441">
        <v>58117752.260000005</v>
      </c>
      <c r="G10" s="150"/>
      <c r="H10" s="150"/>
    </row>
    <row r="11" spans="2:8">
      <c r="B11" s="65" t="s">
        <v>90</v>
      </c>
      <c r="C11" s="108">
        <v>12845122.880000001</v>
      </c>
      <c r="D11" s="133">
        <v>956405</v>
      </c>
      <c r="E11" s="447">
        <v>13801527.880000001</v>
      </c>
      <c r="G11" s="150"/>
      <c r="H11" s="150"/>
    </row>
    <row r="12" spans="2:8">
      <c r="B12" s="82" t="s">
        <v>91</v>
      </c>
      <c r="C12" s="109">
        <v>5915893.1849999996</v>
      </c>
      <c r="D12" s="134">
        <v>419524</v>
      </c>
      <c r="E12" s="441">
        <v>6335417.1849999996</v>
      </c>
      <c r="G12" s="150"/>
      <c r="H12" s="150"/>
    </row>
    <row r="13" spans="2:8">
      <c r="B13" s="65" t="s">
        <v>92</v>
      </c>
      <c r="C13" s="108">
        <v>68759063.430000007</v>
      </c>
      <c r="D13" s="133">
        <v>26765124.600000001</v>
      </c>
      <c r="E13" s="447">
        <v>95524188.030000001</v>
      </c>
      <c r="G13" s="150"/>
      <c r="H13" s="150"/>
    </row>
    <row r="14" spans="2:8">
      <c r="B14" s="82" t="s">
        <v>93</v>
      </c>
      <c r="C14" s="109">
        <v>99609817.270000011</v>
      </c>
      <c r="D14" s="134">
        <v>12126713.15</v>
      </c>
      <c r="E14" s="441">
        <v>111736530.42000002</v>
      </c>
      <c r="F14"/>
      <c r="G14" s="150"/>
      <c r="H14" s="150"/>
    </row>
    <row r="15" spans="2:8">
      <c r="B15" s="65" t="s">
        <v>94</v>
      </c>
      <c r="C15" s="108">
        <v>111772110.595</v>
      </c>
      <c r="D15" s="133">
        <v>10516519.67</v>
      </c>
      <c r="E15" s="447">
        <v>122288630.265</v>
      </c>
      <c r="G15" s="150"/>
      <c r="H15" s="150"/>
    </row>
    <row r="16" spans="2:8">
      <c r="B16" s="82" t="s">
        <v>95</v>
      </c>
      <c r="C16" s="109">
        <v>48754045.555</v>
      </c>
      <c r="D16" s="134">
        <v>835821</v>
      </c>
      <c r="E16" s="441">
        <v>49589866.555</v>
      </c>
      <c r="G16" s="150"/>
      <c r="H16" s="150"/>
    </row>
    <row r="17" spans="2:13">
      <c r="B17" s="65" t="s">
        <v>96</v>
      </c>
      <c r="C17" s="108">
        <v>18135769.445</v>
      </c>
      <c r="D17" s="133">
        <v>1757891.35</v>
      </c>
      <c r="E17" s="447">
        <v>19893660.795000002</v>
      </c>
      <c r="G17" s="150"/>
      <c r="H17" s="150"/>
    </row>
    <row r="18" spans="2:13">
      <c r="B18" s="82" t="s">
        <v>97</v>
      </c>
      <c r="C18" s="109">
        <v>64087613.489999995</v>
      </c>
      <c r="D18" s="134">
        <v>6063681</v>
      </c>
      <c r="E18" s="441">
        <v>70151294.489999995</v>
      </c>
      <c r="G18" s="150"/>
      <c r="H18" s="150"/>
    </row>
    <row r="19" spans="2:13">
      <c r="B19" s="65" t="s">
        <v>98</v>
      </c>
      <c r="C19" s="108">
        <v>26845988.346000001</v>
      </c>
      <c r="D19" s="133">
        <v>2855908.76</v>
      </c>
      <c r="E19" s="447">
        <v>29701897.105999999</v>
      </c>
      <c r="G19" s="150"/>
      <c r="H19" s="150"/>
    </row>
    <row r="20" spans="2:13">
      <c r="B20" s="82" t="s">
        <v>99</v>
      </c>
      <c r="C20" s="109">
        <v>14692684.120000001</v>
      </c>
      <c r="D20" s="134">
        <v>2091193.13</v>
      </c>
      <c r="E20" s="441">
        <v>16783877.25</v>
      </c>
      <c r="G20" s="150"/>
      <c r="H20" s="150"/>
    </row>
    <row r="21" spans="2:13">
      <c r="B21" s="65" t="s">
        <v>100</v>
      </c>
      <c r="C21" s="108">
        <v>34262468.209999993</v>
      </c>
      <c r="D21" s="133">
        <v>2956984</v>
      </c>
      <c r="E21" s="447">
        <v>37219452.209999993</v>
      </c>
      <c r="G21" s="150"/>
      <c r="H21" s="150"/>
    </row>
    <row r="22" spans="2:13">
      <c r="B22" s="82" t="s">
        <v>101</v>
      </c>
      <c r="C22" s="109">
        <v>43588729.575000003</v>
      </c>
      <c r="D22" s="134">
        <v>5671798.6699999999</v>
      </c>
      <c r="E22" s="441">
        <v>49260528.245000005</v>
      </c>
      <c r="G22" s="150"/>
      <c r="H22" s="150"/>
    </row>
    <row r="23" spans="2:13">
      <c r="B23" s="65" t="s">
        <v>102</v>
      </c>
      <c r="C23" s="108">
        <v>38985866.155000001</v>
      </c>
      <c r="D23" s="133">
        <v>4052045</v>
      </c>
      <c r="E23" s="447">
        <v>43037911.155000001</v>
      </c>
      <c r="G23" s="150"/>
      <c r="H23" s="150"/>
    </row>
    <row r="24" spans="2:13">
      <c r="B24" s="82" t="s">
        <v>103</v>
      </c>
      <c r="C24" s="109">
        <v>10656112.664999999</v>
      </c>
      <c r="D24" s="134">
        <v>895360</v>
      </c>
      <c r="E24" s="441">
        <v>11551472.664999999</v>
      </c>
      <c r="G24" s="150"/>
      <c r="H24" s="150"/>
    </row>
    <row r="25" spans="2:13">
      <c r="B25" s="65" t="s">
        <v>104</v>
      </c>
      <c r="C25" s="108">
        <v>107589818.505</v>
      </c>
      <c r="D25" s="133">
        <v>23129392.600000001</v>
      </c>
      <c r="E25" s="447">
        <v>130719211.10499999</v>
      </c>
      <c r="G25" s="150"/>
      <c r="H25" s="150"/>
      <c r="M25"/>
    </row>
    <row r="26" spans="2:13">
      <c r="B26" s="82" t="s">
        <v>105</v>
      </c>
      <c r="C26" s="109">
        <v>31942649.461999997</v>
      </c>
      <c r="D26" s="134">
        <v>3159934</v>
      </c>
      <c r="E26" s="441">
        <v>35102583.461999997</v>
      </c>
      <c r="G26" s="150"/>
      <c r="H26" s="150"/>
    </row>
    <row r="27" spans="2:13">
      <c r="B27" s="65" t="s">
        <v>106</v>
      </c>
      <c r="C27" s="108">
        <v>23263166.629999999</v>
      </c>
      <c r="D27" s="133">
        <v>4923174</v>
      </c>
      <c r="E27" s="447">
        <v>28186340.629999999</v>
      </c>
      <c r="G27" s="150"/>
      <c r="H27" s="150"/>
    </row>
    <row r="28" spans="2:13">
      <c r="B28" s="82" t="s">
        <v>107</v>
      </c>
      <c r="C28" s="109">
        <v>19352928.471999995</v>
      </c>
      <c r="D28" s="134">
        <v>2414954</v>
      </c>
      <c r="E28" s="441">
        <v>21767882.471999995</v>
      </c>
      <c r="G28" s="150"/>
      <c r="H28" s="150"/>
    </row>
    <row r="29" spans="2:13">
      <c r="B29" s="65" t="s">
        <v>108</v>
      </c>
      <c r="C29" s="108">
        <v>43438294.894999996</v>
      </c>
      <c r="D29" s="133">
        <v>2432581</v>
      </c>
      <c r="E29" s="447">
        <v>45870875.894999996</v>
      </c>
      <c r="G29" s="150"/>
      <c r="H29" s="150"/>
    </row>
    <row r="30" spans="2:13">
      <c r="B30" s="82" t="s">
        <v>109</v>
      </c>
      <c r="C30" s="109">
        <v>45746042.009999998</v>
      </c>
      <c r="D30" s="134">
        <v>9088892.75</v>
      </c>
      <c r="E30" s="441">
        <v>54834934.759999998</v>
      </c>
      <c r="G30" s="150"/>
      <c r="H30" s="150"/>
    </row>
    <row r="31" spans="2:13">
      <c r="B31" s="65" t="s">
        <v>110</v>
      </c>
      <c r="C31" s="108">
        <v>14491867.955</v>
      </c>
      <c r="D31" s="133">
        <v>2228647.35</v>
      </c>
      <c r="E31" s="447">
        <v>16720515.305</v>
      </c>
      <c r="G31" s="150"/>
      <c r="H31" s="150"/>
    </row>
    <row r="32" spans="2:13">
      <c r="B32" s="82" t="s">
        <v>111</v>
      </c>
      <c r="C32" s="109">
        <v>13640747.700000001</v>
      </c>
      <c r="D32" s="134">
        <v>1570993.16</v>
      </c>
      <c r="E32" s="441">
        <v>15211740.860000001</v>
      </c>
      <c r="G32" s="150"/>
      <c r="H32" s="150"/>
    </row>
    <row r="33" spans="2:8">
      <c r="B33" s="65" t="s">
        <v>112</v>
      </c>
      <c r="C33" s="108">
        <v>24692577.469999999</v>
      </c>
      <c r="D33" s="133">
        <v>2097073</v>
      </c>
      <c r="E33" s="447">
        <v>26789650.469999999</v>
      </c>
      <c r="G33" s="150"/>
      <c r="H33" s="150"/>
    </row>
    <row r="34" spans="2:8">
      <c r="B34" s="82" t="s">
        <v>113</v>
      </c>
      <c r="C34" s="109">
        <v>4037673.0600000005</v>
      </c>
      <c r="D34" s="134">
        <v>612403</v>
      </c>
      <c r="E34" s="441">
        <v>4650076.0600000005</v>
      </c>
      <c r="G34" s="150"/>
      <c r="H34" s="150"/>
    </row>
    <row r="35" spans="2:8">
      <c r="B35" s="65" t="s">
        <v>114</v>
      </c>
      <c r="C35" s="108">
        <v>40799296.725000001</v>
      </c>
      <c r="D35" s="133">
        <v>4602865</v>
      </c>
      <c r="E35" s="447">
        <v>45402161.725000001</v>
      </c>
      <c r="G35" s="150"/>
      <c r="H35" s="150"/>
    </row>
    <row r="36" spans="2:8">
      <c r="B36" s="82" t="s">
        <v>115</v>
      </c>
      <c r="C36" s="109">
        <v>54609704.729999997</v>
      </c>
      <c r="D36" s="134">
        <v>3842585.88</v>
      </c>
      <c r="E36" s="441">
        <v>58452290.609999999</v>
      </c>
      <c r="G36" s="150"/>
      <c r="H36" s="150"/>
    </row>
    <row r="37" spans="2:8">
      <c r="B37" s="65" t="s">
        <v>116</v>
      </c>
      <c r="C37" s="108">
        <v>84653788.435000002</v>
      </c>
      <c r="D37" s="133">
        <v>9022381</v>
      </c>
      <c r="E37" s="447">
        <v>93676169.435000002</v>
      </c>
      <c r="G37" s="150"/>
      <c r="H37" s="150"/>
    </row>
    <row r="38" spans="2:8">
      <c r="B38" s="82" t="s">
        <v>117</v>
      </c>
      <c r="C38" s="109">
        <v>82925564.390000001</v>
      </c>
      <c r="D38" s="134">
        <v>5518280</v>
      </c>
      <c r="E38" s="441">
        <v>88443844.390000001</v>
      </c>
      <c r="G38" s="150"/>
      <c r="H38" s="150"/>
    </row>
    <row r="39" spans="2:8">
      <c r="B39" s="65" t="s">
        <v>118</v>
      </c>
      <c r="C39" s="108">
        <v>21865745.453000002</v>
      </c>
      <c r="D39" s="133">
        <v>1090286</v>
      </c>
      <c r="E39" s="447">
        <v>22956031.453000002</v>
      </c>
      <c r="G39" s="150"/>
      <c r="H39" s="150"/>
    </row>
    <row r="40" spans="2:8">
      <c r="B40" s="82" t="s">
        <v>119</v>
      </c>
      <c r="C40" s="109">
        <v>63414368.590000004</v>
      </c>
      <c r="D40" s="134">
        <v>5661352.7699999996</v>
      </c>
      <c r="E40" s="441">
        <v>69075721.359999999</v>
      </c>
      <c r="G40" s="150"/>
      <c r="H40" s="150"/>
    </row>
    <row r="41" spans="2:8">
      <c r="B41" s="65" t="s">
        <v>120</v>
      </c>
      <c r="C41" s="108">
        <v>46626706.229999997</v>
      </c>
      <c r="D41" s="133">
        <v>9224793.5700000003</v>
      </c>
      <c r="E41" s="447">
        <v>55851499.799999997</v>
      </c>
      <c r="G41" s="150"/>
      <c r="H41" s="150"/>
    </row>
    <row r="42" spans="2:8">
      <c r="B42" s="82" t="s">
        <v>121</v>
      </c>
      <c r="C42" s="109">
        <v>20458054.539999999</v>
      </c>
      <c r="D42" s="134">
        <v>3153527</v>
      </c>
      <c r="E42" s="441">
        <v>23611581.539999999</v>
      </c>
      <c r="G42" s="150"/>
      <c r="H42" s="150"/>
    </row>
    <row r="43" spans="2:8">
      <c r="B43" s="65" t="s">
        <v>122</v>
      </c>
      <c r="C43" s="108">
        <v>71220180.769999996</v>
      </c>
      <c r="D43" s="133">
        <v>9266600.0199999996</v>
      </c>
      <c r="E43" s="447">
        <v>80486780.789999992</v>
      </c>
      <c r="G43" s="150"/>
      <c r="H43" s="150"/>
    </row>
    <row r="44" spans="2:8">
      <c r="B44" s="82" t="s">
        <v>123</v>
      </c>
      <c r="C44" s="109">
        <v>13318604.59</v>
      </c>
      <c r="D44" s="134">
        <v>524215</v>
      </c>
      <c r="E44" s="441">
        <v>13842819.59</v>
      </c>
      <c r="G44" s="150"/>
      <c r="H44" s="150"/>
    </row>
    <row r="45" spans="2:8">
      <c r="B45" s="65" t="s">
        <v>124</v>
      </c>
      <c r="C45" s="108">
        <v>47710320.872999996</v>
      </c>
      <c r="D45" s="133">
        <v>2169705</v>
      </c>
      <c r="E45" s="447">
        <v>49880025.872999996</v>
      </c>
      <c r="G45" s="150"/>
      <c r="H45" s="150"/>
    </row>
    <row r="46" spans="2:8">
      <c r="B46" s="82" t="s">
        <v>125</v>
      </c>
      <c r="C46" s="109">
        <v>15819761.365000002</v>
      </c>
      <c r="D46" s="134">
        <v>2130201.04</v>
      </c>
      <c r="E46" s="441">
        <v>17949962.405000001</v>
      </c>
      <c r="G46" s="150"/>
      <c r="H46" s="150"/>
    </row>
    <row r="47" spans="2:8">
      <c r="B47" s="65" t="s">
        <v>126</v>
      </c>
      <c r="C47" s="108">
        <v>54862587.895000003</v>
      </c>
      <c r="D47" s="133">
        <v>3505822</v>
      </c>
      <c r="E47" s="447">
        <v>58368409.895000003</v>
      </c>
      <c r="G47" s="150"/>
      <c r="H47" s="150"/>
    </row>
    <row r="48" spans="2:8">
      <c r="B48" s="82" t="s">
        <v>127</v>
      </c>
      <c r="C48" s="109">
        <v>176659049.919</v>
      </c>
      <c r="D48" s="134">
        <v>24157430.199999999</v>
      </c>
      <c r="E48" s="441">
        <v>200816480.11899999</v>
      </c>
      <c r="G48" s="150"/>
      <c r="H48" s="150"/>
    </row>
    <row r="49" spans="2:8">
      <c r="B49" s="168" t="s">
        <v>128</v>
      </c>
      <c r="C49" s="110">
        <v>27515494.419999998</v>
      </c>
      <c r="D49" s="143">
        <v>2900149.82</v>
      </c>
      <c r="E49" s="448">
        <v>30415644.239999998</v>
      </c>
      <c r="G49" s="150"/>
      <c r="H49" s="150"/>
    </row>
    <row r="50" spans="2:8">
      <c r="B50" s="82" t="s">
        <v>129</v>
      </c>
      <c r="C50" s="109">
        <v>3242230.0700000003</v>
      </c>
      <c r="D50" s="134">
        <v>1153466.78</v>
      </c>
      <c r="E50" s="441">
        <v>4395696.8500000006</v>
      </c>
      <c r="G50" s="150"/>
      <c r="H50" s="150"/>
    </row>
    <row r="51" spans="2:8">
      <c r="B51" s="65" t="s">
        <v>130</v>
      </c>
      <c r="C51" s="108">
        <v>152538529.30500001</v>
      </c>
      <c r="D51" s="133">
        <v>28805186.539999999</v>
      </c>
      <c r="E51" s="447">
        <v>181343715.845</v>
      </c>
      <c r="G51" s="150"/>
      <c r="H51" s="150"/>
    </row>
    <row r="52" spans="2:8">
      <c r="B52" s="82" t="s">
        <v>131</v>
      </c>
      <c r="C52" s="109">
        <v>79554166.754999995</v>
      </c>
      <c r="D52" s="134">
        <v>5202063.71</v>
      </c>
      <c r="E52" s="441">
        <v>84756230.464999989</v>
      </c>
      <c r="G52" s="150"/>
      <c r="H52" s="150"/>
    </row>
    <row r="53" spans="2:8">
      <c r="B53" s="65" t="s">
        <v>132</v>
      </c>
      <c r="C53" s="110">
        <v>20629416.195</v>
      </c>
      <c r="D53" s="143">
        <v>2714421</v>
      </c>
      <c r="E53" s="448">
        <v>23343837.195</v>
      </c>
      <c r="G53" s="150"/>
      <c r="H53" s="150"/>
    </row>
    <row r="54" spans="2:8">
      <c r="B54" s="82" t="s">
        <v>133</v>
      </c>
      <c r="C54" s="109">
        <v>20155000.454999998</v>
      </c>
      <c r="D54" s="134">
        <v>2636835</v>
      </c>
      <c r="E54" s="441">
        <v>22791835.454999998</v>
      </c>
      <c r="G54" s="150"/>
      <c r="H54" s="150"/>
    </row>
    <row r="55" spans="2:8" ht="15.75" thickBot="1">
      <c r="B55" s="449" t="s">
        <v>134</v>
      </c>
      <c r="C55" s="450">
        <v>13119841.255000001</v>
      </c>
      <c r="D55" s="451">
        <v>810196</v>
      </c>
      <c r="E55" s="452">
        <v>13930037.255000001</v>
      </c>
      <c r="G55" s="150"/>
      <c r="H55" s="150"/>
    </row>
    <row r="56" spans="2:8" s="2" customFormat="1" ht="15.75" thickBot="1">
      <c r="B56" s="60" t="s">
        <v>2</v>
      </c>
      <c r="C56" s="74">
        <v>2528368027.4899998</v>
      </c>
      <c r="D56" s="132">
        <v>298919216.54999995</v>
      </c>
      <c r="E56" s="93">
        <v>2827287244.039999</v>
      </c>
    </row>
    <row r="58" spans="2:8">
      <c r="B58" s="152" t="s">
        <v>293</v>
      </c>
    </row>
    <row r="59" spans="2:8">
      <c r="B59" s="150" t="s">
        <v>297</v>
      </c>
    </row>
    <row r="60" spans="2:8">
      <c r="B60" s="496" t="s">
        <v>269</v>
      </c>
      <c r="C60" s="496"/>
      <c r="D60" s="496"/>
      <c r="E60" s="496"/>
    </row>
  </sheetData>
  <mergeCells count="1">
    <mergeCell ref="B60:E60"/>
  </mergeCells>
  <pageMargins left="0.7" right="0.7" top="0.75" bottom="0.75" header="0.3" footer="0.3"/>
  <pageSetup paperSize="17" scale="90" orientation="portrait" r:id="rId1"/>
  <headerFooter>
    <oddHeader>&amp;R&amp;A</oddHeader>
  </headerFooter>
  <drawing r:id="rId2"/>
</worksheet>
</file>

<file path=xl/worksheets/sheet12.xml><?xml version="1.0" encoding="utf-8"?>
<worksheet xmlns="http://schemas.openxmlformats.org/spreadsheetml/2006/main" xmlns:r="http://schemas.openxmlformats.org/officeDocument/2006/relationships">
  <sheetPr codeName="Sheet12">
    <pageSetUpPr fitToPage="1"/>
  </sheetPr>
  <dimension ref="B1:K38"/>
  <sheetViews>
    <sheetView topLeftCell="C1" zoomScaleNormal="100" workbookViewId="0">
      <selection activeCell="F28" sqref="F27:G28"/>
    </sheetView>
  </sheetViews>
  <sheetFormatPr defaultRowHeight="15"/>
  <cols>
    <col min="1" max="1" width="2.7109375" customWidth="1"/>
    <col min="2" max="2" width="44" bestFit="1" customWidth="1"/>
    <col min="3" max="3" width="24.42578125" style="6" customWidth="1"/>
    <col min="4" max="4" width="30.7109375" style="94" customWidth="1"/>
    <col min="5" max="5" width="22.5703125" style="13" customWidth="1"/>
    <col min="6" max="6" width="29.140625" style="95" customWidth="1"/>
    <col min="7" max="7" width="11" bestFit="1" customWidth="1"/>
    <col min="8" max="8" width="16.28515625" bestFit="1" customWidth="1"/>
    <col min="9" max="9" width="18" bestFit="1" customWidth="1"/>
    <col min="10" max="10" width="11.5703125" bestFit="1" customWidth="1"/>
  </cols>
  <sheetData>
    <row r="1" spans="2:11" ht="18.75">
      <c r="B1" s="48" t="s">
        <v>167</v>
      </c>
    </row>
    <row r="2" spans="2:11" ht="17.25">
      <c r="B2" s="160" t="s">
        <v>334</v>
      </c>
      <c r="C2" s="56"/>
      <c r="D2" s="96"/>
      <c r="E2" s="56"/>
      <c r="F2" s="96"/>
    </row>
    <row r="3" spans="2:11" ht="15" customHeight="1" thickBot="1">
      <c r="B3" s="27"/>
      <c r="C3" s="56"/>
      <c r="D3" s="96"/>
      <c r="F3" s="96"/>
    </row>
    <row r="4" spans="2:11">
      <c r="B4" s="366" t="s">
        <v>3</v>
      </c>
      <c r="C4" s="367" t="s">
        <v>189</v>
      </c>
      <c r="D4" s="368" t="s">
        <v>180</v>
      </c>
      <c r="E4" s="359" t="s">
        <v>29</v>
      </c>
      <c r="F4" s="369" t="s">
        <v>83</v>
      </c>
      <c r="G4" s="96"/>
      <c r="H4" s="96"/>
    </row>
    <row r="5" spans="2:11">
      <c r="B5" s="372" t="s">
        <v>6</v>
      </c>
      <c r="C5" s="373">
        <v>17673</v>
      </c>
      <c r="D5" s="374">
        <v>260742783.06999999</v>
      </c>
      <c r="E5" s="375">
        <v>153</v>
      </c>
      <c r="F5" s="376">
        <v>518786.42</v>
      </c>
      <c r="G5" s="96"/>
    </row>
    <row r="6" spans="2:11" s="11" customFormat="1">
      <c r="B6" s="175" t="s">
        <v>314</v>
      </c>
      <c r="C6" s="98">
        <v>69614</v>
      </c>
      <c r="D6" s="287">
        <v>1559683433.9290001</v>
      </c>
      <c r="E6" s="371">
        <v>3441</v>
      </c>
      <c r="F6" s="284">
        <v>113042341.096</v>
      </c>
      <c r="G6" s="96"/>
      <c r="J6" s="149"/>
      <c r="K6" s="149"/>
    </row>
    <row r="7" spans="2:11" s="11" customFormat="1">
      <c r="B7" s="170" t="s">
        <v>315</v>
      </c>
      <c r="C7" s="97">
        <v>165667</v>
      </c>
      <c r="D7" s="288">
        <v>1256061020.9820001</v>
      </c>
      <c r="E7" s="370">
        <v>5183</v>
      </c>
      <c r="F7" s="285">
        <v>55730579.207999997</v>
      </c>
      <c r="G7" s="96"/>
      <c r="J7" s="149"/>
      <c r="K7" s="149"/>
    </row>
    <row r="8" spans="2:11" s="11" customFormat="1">
      <c r="B8" s="175" t="s">
        <v>9</v>
      </c>
      <c r="C8" s="98">
        <v>112</v>
      </c>
      <c r="D8" s="287">
        <v>28996855</v>
      </c>
      <c r="E8" s="371">
        <v>735</v>
      </c>
      <c r="F8" s="284">
        <v>3102244.92</v>
      </c>
      <c r="G8" s="96"/>
      <c r="J8" s="149"/>
      <c r="K8" s="149"/>
    </row>
    <row r="9" spans="2:11" s="11" customFormat="1">
      <c r="B9" s="170" t="s">
        <v>316</v>
      </c>
      <c r="C9" s="97">
        <v>3481</v>
      </c>
      <c r="D9" s="288">
        <v>721635307</v>
      </c>
      <c r="E9" s="370">
        <v>13</v>
      </c>
      <c r="F9" s="285">
        <v>163249</v>
      </c>
      <c r="G9" s="96"/>
      <c r="J9" s="149"/>
      <c r="K9" s="149"/>
    </row>
    <row r="10" spans="2:11" s="11" customFormat="1">
      <c r="B10" s="175" t="s">
        <v>317</v>
      </c>
      <c r="C10" s="98">
        <v>542</v>
      </c>
      <c r="D10" s="287">
        <v>1984582.5730000001</v>
      </c>
      <c r="E10" s="371">
        <v>0</v>
      </c>
      <c r="F10" s="284">
        <v>0</v>
      </c>
      <c r="G10" s="96"/>
      <c r="J10" s="149"/>
      <c r="K10" s="149"/>
    </row>
    <row r="11" spans="2:11" s="11" customFormat="1">
      <c r="B11" s="170" t="s">
        <v>12</v>
      </c>
      <c r="C11" s="97">
        <v>7582</v>
      </c>
      <c r="D11" s="288">
        <v>311111098</v>
      </c>
      <c r="E11" s="370">
        <v>2</v>
      </c>
      <c r="F11" s="285">
        <v>50764</v>
      </c>
      <c r="G11" s="96"/>
      <c r="J11" s="149"/>
      <c r="K11" s="149"/>
    </row>
    <row r="12" spans="2:11" s="11" customFormat="1">
      <c r="B12" s="175" t="s">
        <v>13</v>
      </c>
      <c r="C12" s="98">
        <v>100</v>
      </c>
      <c r="D12" s="287">
        <v>550580.75999999978</v>
      </c>
      <c r="E12" s="371">
        <v>3</v>
      </c>
      <c r="F12" s="284">
        <v>5805000</v>
      </c>
      <c r="G12" s="96"/>
      <c r="J12" s="149"/>
      <c r="K12" s="149"/>
    </row>
    <row r="13" spans="2:11" s="11" customFormat="1">
      <c r="B13" s="170" t="s">
        <v>14</v>
      </c>
      <c r="C13" s="97">
        <v>184</v>
      </c>
      <c r="D13" s="288">
        <v>14640593.009999998</v>
      </c>
      <c r="E13" s="370">
        <v>125</v>
      </c>
      <c r="F13" s="285">
        <v>8988325</v>
      </c>
      <c r="G13" s="96"/>
      <c r="J13" s="149"/>
      <c r="K13" s="149"/>
    </row>
    <row r="14" spans="2:11" s="11" customFormat="1">
      <c r="B14" s="175" t="s">
        <v>15</v>
      </c>
      <c r="C14" s="98">
        <v>84</v>
      </c>
      <c r="D14" s="287">
        <v>23281635.879999999</v>
      </c>
      <c r="E14" s="371">
        <v>1</v>
      </c>
      <c r="F14" s="284">
        <v>0</v>
      </c>
      <c r="G14" s="96"/>
      <c r="J14" s="149"/>
      <c r="K14" s="149"/>
    </row>
    <row r="15" spans="2:11" s="11" customFormat="1">
      <c r="B15" s="170" t="s">
        <v>16</v>
      </c>
      <c r="C15" s="97">
        <v>18623</v>
      </c>
      <c r="D15" s="288">
        <v>233231622.45000002</v>
      </c>
      <c r="E15" s="370">
        <v>1325</v>
      </c>
      <c r="F15" s="285">
        <v>13097320.869999999</v>
      </c>
      <c r="G15" s="96"/>
      <c r="J15" s="149"/>
      <c r="K15" s="149"/>
    </row>
    <row r="16" spans="2:11" s="11" customFormat="1">
      <c r="B16" s="175" t="s">
        <v>17</v>
      </c>
      <c r="C16" s="98">
        <v>75083</v>
      </c>
      <c r="D16" s="287">
        <v>985385530.59800005</v>
      </c>
      <c r="E16" s="371">
        <v>14</v>
      </c>
      <c r="F16" s="284">
        <v>350089.9</v>
      </c>
      <c r="G16" s="96"/>
      <c r="J16" s="149"/>
      <c r="K16" s="149"/>
    </row>
    <row r="17" spans="2:11" s="11" customFormat="1">
      <c r="B17" s="170" t="s">
        <v>18</v>
      </c>
      <c r="C17" s="97">
        <v>384</v>
      </c>
      <c r="D17" s="288">
        <v>1523150</v>
      </c>
      <c r="E17" s="370">
        <v>1</v>
      </c>
      <c r="F17" s="285">
        <v>507351</v>
      </c>
      <c r="G17" s="96"/>
      <c r="H17" s="96"/>
      <c r="I17" s="7"/>
      <c r="J17" s="149"/>
      <c r="K17" s="149"/>
    </row>
    <row r="18" spans="2:11" s="11" customFormat="1">
      <c r="B18" s="175" t="s">
        <v>19</v>
      </c>
      <c r="C18" s="98">
        <v>1542</v>
      </c>
      <c r="D18" s="287">
        <v>845465.98</v>
      </c>
      <c r="E18" s="371">
        <v>53</v>
      </c>
      <c r="F18" s="284">
        <v>112810.94</v>
      </c>
      <c r="G18" s="96"/>
      <c r="H18" s="96"/>
      <c r="I18" s="7"/>
      <c r="J18" s="149"/>
      <c r="K18" s="149"/>
    </row>
    <row r="19" spans="2:11" s="11" customFormat="1">
      <c r="B19" s="170" t="s">
        <v>30</v>
      </c>
      <c r="C19" s="97">
        <v>2351</v>
      </c>
      <c r="D19" s="288">
        <v>131909951</v>
      </c>
      <c r="E19" s="370">
        <v>5</v>
      </c>
      <c r="F19" s="285">
        <v>1561992</v>
      </c>
      <c r="G19" s="96"/>
      <c r="H19" s="96"/>
      <c r="I19" s="7"/>
      <c r="J19" s="149"/>
      <c r="K19" s="149"/>
    </row>
    <row r="20" spans="2:11" s="11" customFormat="1">
      <c r="B20" s="175" t="s">
        <v>21</v>
      </c>
      <c r="C20" s="98">
        <v>216</v>
      </c>
      <c r="D20" s="287">
        <v>8346948</v>
      </c>
      <c r="E20" s="371">
        <v>0</v>
      </c>
      <c r="F20" s="284">
        <v>0</v>
      </c>
      <c r="G20" s="96"/>
      <c r="H20" s="96"/>
      <c r="I20" s="7"/>
      <c r="J20" s="149"/>
      <c r="K20" s="149"/>
    </row>
    <row r="21" spans="2:11" s="11" customFormat="1">
      <c r="B21" s="170" t="s">
        <v>318</v>
      </c>
      <c r="C21" s="97">
        <v>59170</v>
      </c>
      <c r="D21" s="288">
        <v>2161971599.1040001</v>
      </c>
      <c r="E21" s="370">
        <v>5307</v>
      </c>
      <c r="F21" s="285">
        <v>213132865.949</v>
      </c>
      <c r="G21" s="96"/>
      <c r="H21" s="96"/>
      <c r="I21" s="7"/>
      <c r="J21" s="149"/>
      <c r="K21" s="149"/>
    </row>
    <row r="22" spans="2:11" s="11" customFormat="1">
      <c r="B22" s="175" t="s">
        <v>24</v>
      </c>
      <c r="C22" s="98">
        <v>1080</v>
      </c>
      <c r="D22" s="287">
        <v>22486979.859999999</v>
      </c>
      <c r="E22" s="371">
        <v>291</v>
      </c>
      <c r="F22" s="284">
        <v>10888503.289999999</v>
      </c>
      <c r="G22" s="96"/>
      <c r="H22" s="96"/>
      <c r="I22" s="7"/>
      <c r="J22" s="149"/>
      <c r="K22" s="149"/>
    </row>
    <row r="23" spans="2:11">
      <c r="B23" s="169" t="s">
        <v>25</v>
      </c>
      <c r="C23" s="97">
        <v>2</v>
      </c>
      <c r="D23" s="288">
        <v>123582.32</v>
      </c>
      <c r="E23" s="370">
        <v>4</v>
      </c>
      <c r="F23" s="285">
        <v>131985.35999999999</v>
      </c>
      <c r="G23" s="96"/>
      <c r="H23" s="96"/>
      <c r="I23" s="7"/>
      <c r="J23" s="149"/>
      <c r="K23" s="149"/>
    </row>
    <row r="24" spans="2:11">
      <c r="B24" s="175" t="s">
        <v>26</v>
      </c>
      <c r="C24" s="98">
        <v>42612</v>
      </c>
      <c r="D24" s="287">
        <v>59113425.630000003</v>
      </c>
      <c r="E24" s="371">
        <v>217</v>
      </c>
      <c r="F24" s="284">
        <v>2325375</v>
      </c>
      <c r="G24" s="96"/>
      <c r="H24" s="96"/>
      <c r="I24" s="7"/>
      <c r="J24" s="149"/>
      <c r="K24" s="149"/>
    </row>
    <row r="25" spans="2:11" ht="15.75" thickBot="1">
      <c r="B25" s="169" t="s">
        <v>28</v>
      </c>
      <c r="C25" s="97">
        <v>2887</v>
      </c>
      <c r="D25" s="288">
        <v>14464013.470000001</v>
      </c>
      <c r="E25" s="370">
        <v>4</v>
      </c>
      <c r="F25" s="285">
        <v>165868.68</v>
      </c>
      <c r="G25" s="96"/>
      <c r="H25" s="96"/>
      <c r="I25" s="7"/>
      <c r="J25" s="149"/>
      <c r="K25" s="149"/>
    </row>
    <row r="26" spans="2:11" s="4" customFormat="1" ht="15.75" thickBot="1">
      <c r="B26" s="76" t="s">
        <v>2</v>
      </c>
      <c r="C26" s="410">
        <v>468989</v>
      </c>
      <c r="D26" s="411">
        <v>7798090158.6160002</v>
      </c>
      <c r="E26" s="412">
        <v>16877</v>
      </c>
      <c r="F26" s="286">
        <v>429675452.63300002</v>
      </c>
      <c r="G26" s="96"/>
      <c r="H26" s="96"/>
      <c r="I26"/>
      <c r="J26"/>
    </row>
    <row r="27" spans="2:11" s="149" customFormat="1">
      <c r="B27" s="152"/>
      <c r="C27" s="151"/>
      <c r="D27" s="94"/>
      <c r="E27" s="13"/>
      <c r="F27" s="95"/>
      <c r="H27" s="7"/>
    </row>
    <row r="28" spans="2:11">
      <c r="B28" s="152" t="s">
        <v>293</v>
      </c>
      <c r="H28" s="7"/>
    </row>
    <row r="29" spans="2:11">
      <c r="B29" t="s">
        <v>82</v>
      </c>
    </row>
    <row r="30" spans="2:11">
      <c r="B30" s="150" t="s">
        <v>281</v>
      </c>
      <c r="C30" s="20"/>
      <c r="D30" s="99"/>
      <c r="F30" s="100"/>
      <c r="G30" s="11"/>
      <c r="H30" s="11"/>
    </row>
    <row r="31" spans="2:11">
      <c r="B31" s="152" t="s">
        <v>319</v>
      </c>
      <c r="C31" s="33"/>
      <c r="D31" s="100"/>
      <c r="F31" s="101"/>
      <c r="G31" s="11"/>
      <c r="H31" s="11"/>
    </row>
    <row r="32" spans="2:11">
      <c r="C32" s="33"/>
      <c r="D32" s="100"/>
      <c r="F32" s="101"/>
      <c r="G32" s="11"/>
      <c r="H32" s="11"/>
    </row>
    <row r="33" spans="2:8">
      <c r="C33" s="33"/>
      <c r="D33" s="100"/>
      <c r="F33" s="101"/>
      <c r="G33" s="11"/>
      <c r="H33" s="11"/>
    </row>
    <row r="34" spans="2:8">
      <c r="C34" s="33"/>
      <c r="D34" s="100"/>
      <c r="F34" s="101"/>
      <c r="G34" s="11"/>
      <c r="H34" s="11"/>
    </row>
    <row r="35" spans="2:8">
      <c r="C35" s="33"/>
      <c r="D35" s="100"/>
      <c r="F35" s="101"/>
      <c r="G35" s="11"/>
      <c r="H35" s="11"/>
    </row>
    <row r="36" spans="2:8">
      <c r="C36" s="20"/>
      <c r="D36" s="99"/>
      <c r="F36" s="100"/>
      <c r="G36" s="11"/>
      <c r="H36" s="34"/>
    </row>
    <row r="37" spans="2:8">
      <c r="C37" s="20"/>
      <c r="D37" s="99"/>
      <c r="F37" s="100"/>
      <c r="G37" s="11"/>
      <c r="H37" s="11"/>
    </row>
    <row r="38" spans="2:8">
      <c r="B38" t="s">
        <v>149</v>
      </c>
    </row>
  </sheetData>
  <pageMargins left="0.7" right="0.7" top="0.75" bottom="0.75" header="0.3" footer="0.3"/>
  <pageSetup paperSize="17" scale="80" orientation="landscape" r:id="rId1"/>
  <headerFooter>
    <oddHeader>&amp;R&amp;A</oddHeader>
  </headerFooter>
  <drawing r:id="rId2"/>
</worksheet>
</file>

<file path=xl/worksheets/sheet13.xml><?xml version="1.0" encoding="utf-8"?>
<worksheet xmlns="http://schemas.openxmlformats.org/spreadsheetml/2006/main" xmlns:r="http://schemas.openxmlformats.org/officeDocument/2006/relationships">
  <sheetPr codeName="Sheet13">
    <pageSetUpPr fitToPage="1"/>
  </sheetPr>
  <dimension ref="B1:K33"/>
  <sheetViews>
    <sheetView topLeftCell="AF1" zoomScaleNormal="100" workbookViewId="0">
      <selection activeCell="F61" sqref="F61"/>
    </sheetView>
  </sheetViews>
  <sheetFormatPr defaultRowHeight="15"/>
  <cols>
    <col min="1" max="1" width="2.7109375" style="4" customWidth="1"/>
    <col min="2" max="2" width="49.5703125" style="4" customWidth="1"/>
    <col min="3" max="3" width="20.42578125" style="4" customWidth="1"/>
    <col min="4" max="4" width="30.28515625" style="144" customWidth="1"/>
    <col min="5" max="5" width="20.140625" style="23" customWidth="1"/>
    <col min="6" max="6" width="22.85546875" style="18" customWidth="1"/>
    <col min="7" max="7" width="9.140625" style="4"/>
    <col min="8" max="8" width="10" style="4" bestFit="1" customWidth="1"/>
    <col min="9" max="9" width="46.85546875" style="4" bestFit="1" customWidth="1"/>
    <col min="10" max="10" width="7.42578125" style="4" bestFit="1" customWidth="1"/>
    <col min="11" max="11" width="8.5703125" style="4" bestFit="1" customWidth="1"/>
    <col min="12" max="16384" width="9.140625" style="4"/>
  </cols>
  <sheetData>
    <row r="1" spans="2:9" ht="18.75">
      <c r="B1" s="48" t="s">
        <v>167</v>
      </c>
    </row>
    <row r="2" spans="2:9" ht="17.25">
      <c r="B2" s="163" t="s">
        <v>312</v>
      </c>
      <c r="C2" s="150"/>
    </row>
    <row r="3" spans="2:9" ht="15" customHeight="1" thickBot="1">
      <c r="B3" s="29"/>
      <c r="C3" s="150"/>
    </row>
    <row r="4" spans="2:9" ht="43.5" customHeight="1" thickBot="1">
      <c r="B4" s="73" t="s">
        <v>253</v>
      </c>
      <c r="C4" s="74" t="s">
        <v>255</v>
      </c>
      <c r="D4" s="377" t="s">
        <v>256</v>
      </c>
      <c r="E4" s="132" t="s">
        <v>65</v>
      </c>
      <c r="F4" s="308" t="s">
        <v>257</v>
      </c>
      <c r="G4" s="150"/>
      <c r="H4" s="150"/>
      <c r="I4" s="150"/>
    </row>
    <row r="5" spans="2:9">
      <c r="B5" s="173" t="s">
        <v>66</v>
      </c>
      <c r="C5" s="232">
        <v>8910</v>
      </c>
      <c r="D5" s="363">
        <v>416703104.88499999</v>
      </c>
      <c r="E5" s="81">
        <v>617</v>
      </c>
      <c r="F5" s="280">
        <v>24916493.48</v>
      </c>
      <c r="G5" s="150"/>
      <c r="H5" s="150"/>
      <c r="I5" s="150"/>
    </row>
    <row r="6" spans="2:9">
      <c r="B6" s="167" t="s">
        <v>203</v>
      </c>
      <c r="C6" s="305">
        <v>87424</v>
      </c>
      <c r="D6" s="378">
        <v>474517516.134</v>
      </c>
      <c r="E6" s="133">
        <v>2662</v>
      </c>
      <c r="F6" s="309">
        <v>19704579.960000001</v>
      </c>
      <c r="G6" s="150"/>
      <c r="H6" s="150"/>
      <c r="I6" s="150"/>
    </row>
    <row r="7" spans="2:9" ht="14.25" customHeight="1">
      <c r="B7" s="173" t="s">
        <v>46</v>
      </c>
      <c r="C7" s="306">
        <v>12202</v>
      </c>
      <c r="D7" s="379">
        <v>93899700.47299999</v>
      </c>
      <c r="E7" s="134">
        <v>1930</v>
      </c>
      <c r="F7" s="310">
        <v>16826995.824999999</v>
      </c>
      <c r="G7" s="150"/>
      <c r="H7" s="150"/>
      <c r="I7" s="150"/>
    </row>
    <row r="8" spans="2:9">
      <c r="B8" s="167" t="s">
        <v>67</v>
      </c>
      <c r="C8" s="305">
        <v>3845</v>
      </c>
      <c r="D8" s="378">
        <v>304542312.06100005</v>
      </c>
      <c r="E8" s="133">
        <v>32</v>
      </c>
      <c r="F8" s="309">
        <v>85572.331000000006</v>
      </c>
      <c r="G8" s="150"/>
      <c r="H8" s="150"/>
      <c r="I8" s="150"/>
    </row>
    <row r="9" spans="2:9">
      <c r="B9" s="173" t="s">
        <v>68</v>
      </c>
      <c r="C9" s="306">
        <v>3393</v>
      </c>
      <c r="D9" s="379">
        <v>173903348.803</v>
      </c>
      <c r="E9" s="134">
        <v>154</v>
      </c>
      <c r="F9" s="310">
        <v>16432300.745999999</v>
      </c>
      <c r="G9" s="150"/>
      <c r="H9" s="150"/>
      <c r="I9" s="150"/>
    </row>
    <row r="10" spans="2:9">
      <c r="B10" s="167" t="s">
        <v>174</v>
      </c>
      <c r="C10" s="305">
        <v>2730</v>
      </c>
      <c r="D10" s="378">
        <v>49762044.694000006</v>
      </c>
      <c r="E10" s="133">
        <v>15</v>
      </c>
      <c r="F10" s="309">
        <v>219339.79300000001</v>
      </c>
      <c r="G10" s="150"/>
      <c r="H10" s="150"/>
      <c r="I10" s="150"/>
    </row>
    <row r="11" spans="2:9">
      <c r="B11" s="173" t="s">
        <v>69</v>
      </c>
      <c r="C11" s="306">
        <v>33461</v>
      </c>
      <c r="D11" s="379">
        <v>172532249.52500001</v>
      </c>
      <c r="E11" s="134">
        <v>965</v>
      </c>
      <c r="F11" s="310">
        <v>7320925.2640000004</v>
      </c>
      <c r="G11" s="150"/>
      <c r="H11" s="150"/>
      <c r="I11" s="150"/>
    </row>
    <row r="12" spans="2:9" ht="14.25" customHeight="1">
      <c r="B12" s="167" t="s">
        <v>70</v>
      </c>
      <c r="C12" s="305">
        <v>6229</v>
      </c>
      <c r="D12" s="378">
        <v>17583992.783999998</v>
      </c>
      <c r="E12" s="133">
        <v>27</v>
      </c>
      <c r="F12" s="309">
        <v>5289.0649999999996</v>
      </c>
      <c r="G12" s="150"/>
      <c r="H12" s="150"/>
      <c r="I12" s="150"/>
    </row>
    <row r="13" spans="2:9" ht="14.25" customHeight="1">
      <c r="B13" s="173" t="s">
        <v>48</v>
      </c>
      <c r="C13" s="232">
        <v>0</v>
      </c>
      <c r="D13" s="363">
        <v>0</v>
      </c>
      <c r="E13" s="81">
        <v>0</v>
      </c>
      <c r="F13" s="280">
        <v>0</v>
      </c>
      <c r="G13" s="150"/>
      <c r="H13" s="150"/>
      <c r="I13" s="150"/>
    </row>
    <row r="14" spans="2:9">
      <c r="B14" s="167" t="s">
        <v>173</v>
      </c>
      <c r="C14" s="305">
        <v>26390</v>
      </c>
      <c r="D14" s="378">
        <v>321659531.40200001</v>
      </c>
      <c r="E14" s="133">
        <v>371</v>
      </c>
      <c r="F14" s="309">
        <v>11301116.092</v>
      </c>
      <c r="G14" s="150"/>
      <c r="H14" s="150"/>
      <c r="I14" s="150"/>
    </row>
    <row r="15" spans="2:9">
      <c r="B15" s="173" t="s">
        <v>71</v>
      </c>
      <c r="C15" s="306">
        <v>38478</v>
      </c>
      <c r="D15" s="379">
        <v>518933929.51899999</v>
      </c>
      <c r="E15" s="134">
        <v>1837</v>
      </c>
      <c r="F15" s="310">
        <v>46127650.380999997</v>
      </c>
      <c r="G15" s="150"/>
      <c r="H15" s="150"/>
      <c r="I15" s="150"/>
    </row>
    <row r="16" spans="2:9" ht="17.25" customHeight="1">
      <c r="B16" s="167" t="s">
        <v>72</v>
      </c>
      <c r="C16" s="305">
        <v>753</v>
      </c>
      <c r="D16" s="378">
        <v>368579525.13</v>
      </c>
      <c r="E16" s="133">
        <v>0</v>
      </c>
      <c r="F16" s="309">
        <v>0</v>
      </c>
      <c r="G16" s="150"/>
      <c r="H16" s="150"/>
      <c r="I16" s="150"/>
    </row>
    <row r="17" spans="2:11">
      <c r="B17" s="173" t="s">
        <v>73</v>
      </c>
      <c r="C17" s="306">
        <v>791</v>
      </c>
      <c r="D17" s="379">
        <v>55908602.530999996</v>
      </c>
      <c r="E17" s="134">
        <v>56</v>
      </c>
      <c r="F17" s="310">
        <v>1389142.463</v>
      </c>
      <c r="G17" s="150"/>
      <c r="H17" s="150"/>
      <c r="I17" s="150"/>
    </row>
    <row r="18" spans="2:11" ht="14.25" customHeight="1">
      <c r="B18" s="167" t="s">
        <v>74</v>
      </c>
      <c r="C18" s="305">
        <v>11873</v>
      </c>
      <c r="D18" s="378">
        <v>401960518.46799999</v>
      </c>
      <c r="E18" s="133">
        <v>125</v>
      </c>
      <c r="F18" s="309">
        <v>216273.628</v>
      </c>
      <c r="G18" s="150"/>
      <c r="H18" s="150"/>
      <c r="I18" s="150"/>
    </row>
    <row r="19" spans="2:11">
      <c r="B19" s="173" t="s">
        <v>171</v>
      </c>
      <c r="C19" s="306">
        <v>42597</v>
      </c>
      <c r="D19" s="379">
        <v>502659050.85899997</v>
      </c>
      <c r="E19" s="134">
        <v>746</v>
      </c>
      <c r="F19" s="310">
        <v>10507544.222000001</v>
      </c>
      <c r="G19" s="150"/>
      <c r="H19" s="150"/>
      <c r="I19" s="150"/>
      <c r="J19" s="254"/>
      <c r="K19" s="150"/>
    </row>
    <row r="20" spans="2:11">
      <c r="B20" s="62" t="s">
        <v>172</v>
      </c>
      <c r="C20" s="305">
        <v>3270</v>
      </c>
      <c r="D20" s="378">
        <v>77553586.728</v>
      </c>
      <c r="E20" s="133">
        <v>84</v>
      </c>
      <c r="F20" s="309">
        <v>157941.94</v>
      </c>
      <c r="G20" s="150"/>
      <c r="H20" s="150"/>
      <c r="I20" s="150"/>
      <c r="J20" s="254"/>
      <c r="K20" s="150"/>
    </row>
    <row r="21" spans="2:11" ht="14.25" customHeight="1">
      <c r="B21" s="173" t="s">
        <v>75</v>
      </c>
      <c r="C21" s="232">
        <v>46703</v>
      </c>
      <c r="D21" s="363">
        <v>747823695.21500003</v>
      </c>
      <c r="E21" s="81">
        <v>867</v>
      </c>
      <c r="F21" s="280">
        <v>18270285.575999998</v>
      </c>
      <c r="G21" s="150"/>
      <c r="H21" s="150"/>
      <c r="I21" s="150"/>
      <c r="J21" s="254"/>
      <c r="K21" s="150"/>
    </row>
    <row r="22" spans="2:11" ht="13.5" customHeight="1">
      <c r="B22" s="167" t="s">
        <v>170</v>
      </c>
      <c r="C22" s="305">
        <v>12047</v>
      </c>
      <c r="D22" s="378">
        <v>196305407.81200001</v>
      </c>
      <c r="E22" s="133">
        <v>515</v>
      </c>
      <c r="F22" s="309">
        <v>26453676.681000002</v>
      </c>
      <c r="G22" s="150"/>
      <c r="H22" s="150"/>
      <c r="I22" s="150"/>
      <c r="J22" s="254"/>
      <c r="K22" s="150"/>
    </row>
    <row r="23" spans="2:11">
      <c r="B23" s="173" t="s">
        <v>76</v>
      </c>
      <c r="C23" s="306">
        <v>79</v>
      </c>
      <c r="D23" s="379">
        <v>14380844</v>
      </c>
      <c r="E23" s="134">
        <v>0</v>
      </c>
      <c r="F23" s="310">
        <v>0</v>
      </c>
      <c r="G23" s="150"/>
      <c r="H23" s="150"/>
      <c r="I23" s="150"/>
      <c r="J23" s="254"/>
      <c r="K23" s="150"/>
    </row>
    <row r="24" spans="2:11">
      <c r="B24" s="167" t="s">
        <v>169</v>
      </c>
      <c r="C24" s="305">
        <v>30194</v>
      </c>
      <c r="D24" s="378">
        <v>861232686.09299994</v>
      </c>
      <c r="E24" s="133">
        <v>1167</v>
      </c>
      <c r="F24" s="309">
        <v>94197987.516000003</v>
      </c>
      <c r="G24" s="150"/>
      <c r="H24" s="150"/>
      <c r="I24" s="150"/>
      <c r="J24" s="254"/>
      <c r="K24" s="150"/>
    </row>
    <row r="25" spans="2:11">
      <c r="B25" s="173" t="s">
        <v>77</v>
      </c>
      <c r="C25" s="306">
        <v>92965</v>
      </c>
      <c r="D25" s="379">
        <v>1979494084.9840002</v>
      </c>
      <c r="E25" s="134">
        <v>4645</v>
      </c>
      <c r="F25" s="310">
        <v>135346654.38700002</v>
      </c>
      <c r="G25" s="150"/>
      <c r="H25" s="150"/>
      <c r="I25" s="150"/>
      <c r="J25" s="254"/>
      <c r="K25" s="150"/>
    </row>
    <row r="26" spans="2:11" ht="15.75" thickBot="1">
      <c r="B26" s="167" t="s">
        <v>78</v>
      </c>
      <c r="C26" s="305">
        <v>4655</v>
      </c>
      <c r="D26" s="378">
        <v>48154426.516000003</v>
      </c>
      <c r="E26" s="133">
        <v>62</v>
      </c>
      <c r="F26" s="309">
        <v>195683.283</v>
      </c>
      <c r="G26" s="150"/>
      <c r="H26" s="150"/>
      <c r="I26" s="150"/>
      <c r="J26" s="254"/>
      <c r="K26" s="150"/>
    </row>
    <row r="27" spans="2:11" ht="15.75" thickBot="1">
      <c r="B27" s="73" t="s">
        <v>2</v>
      </c>
      <c r="C27" s="307">
        <v>468989</v>
      </c>
      <c r="D27" s="350">
        <v>7798090158.6160011</v>
      </c>
      <c r="E27" s="135">
        <f>SUM(E5:E26)</f>
        <v>16877</v>
      </c>
      <c r="F27" s="286">
        <f>SUM(F5:F26)</f>
        <v>429675452.63299996</v>
      </c>
      <c r="G27" s="150"/>
      <c r="H27" s="150"/>
      <c r="I27" s="150"/>
      <c r="J27" s="254"/>
      <c r="K27" s="254"/>
    </row>
    <row r="28" spans="2:11" s="152" customFormat="1">
      <c r="B28" s="183"/>
      <c r="C28" s="156"/>
      <c r="D28" s="145"/>
      <c r="E28" s="89"/>
      <c r="F28" s="90"/>
    </row>
    <row r="29" spans="2:11" s="12" customFormat="1">
      <c r="B29" s="152" t="s">
        <v>293</v>
      </c>
      <c r="C29" s="32"/>
      <c r="D29" s="145"/>
      <c r="E29" s="89"/>
      <c r="F29" s="90"/>
    </row>
    <row r="30" spans="2:11">
      <c r="B30" s="150" t="s">
        <v>283</v>
      </c>
    </row>
    <row r="31" spans="2:11" ht="14.25" customHeight="1">
      <c r="B31" s="149" t="s">
        <v>254</v>
      </c>
    </row>
    <row r="32" spans="2:11">
      <c r="B32" s="149" t="s">
        <v>309</v>
      </c>
    </row>
    <row r="33" spans="6:9">
      <c r="F33" s="497"/>
      <c r="G33" s="497"/>
      <c r="H33" s="497"/>
      <c r="I33" s="497"/>
    </row>
  </sheetData>
  <mergeCells count="1">
    <mergeCell ref="F33:I33"/>
  </mergeCells>
  <pageMargins left="0.7" right="0.7" top="0.75" bottom="0.75" header="0.3" footer="0.3"/>
  <pageSetup paperSize="17" scale="75" orientation="landscape" r:id="rId1"/>
  <headerFooter>
    <oddHeader>&amp;R&amp;A</oddHeader>
  </headerFooter>
  <drawing r:id="rId2"/>
</worksheet>
</file>

<file path=xl/worksheets/sheet14.xml><?xml version="1.0" encoding="utf-8"?>
<worksheet xmlns="http://schemas.openxmlformats.org/spreadsheetml/2006/main" xmlns:r="http://schemas.openxmlformats.org/officeDocument/2006/relationships">
  <sheetPr codeName="Sheet14"/>
  <dimension ref="B1:K32"/>
  <sheetViews>
    <sheetView zoomScaleNormal="100" workbookViewId="0">
      <selection activeCell="B1" sqref="B1"/>
    </sheetView>
  </sheetViews>
  <sheetFormatPr defaultRowHeight="15"/>
  <cols>
    <col min="1" max="1" width="2.7109375" customWidth="1"/>
    <col min="2" max="2" width="42.5703125" customWidth="1"/>
    <col min="3" max="3" width="19.28515625" style="151" customWidth="1"/>
    <col min="4" max="4" width="19.28515625" customWidth="1"/>
    <col min="5" max="5" width="18.85546875" style="13" customWidth="1"/>
    <col min="6" max="6" width="18.28515625" style="14" customWidth="1"/>
    <col min="7" max="7" width="16.5703125" style="11" bestFit="1" customWidth="1"/>
  </cols>
  <sheetData>
    <row r="1" spans="2:11" ht="18.75">
      <c r="B1" s="48" t="s">
        <v>167</v>
      </c>
    </row>
    <row r="2" spans="2:11" ht="17.25">
      <c r="B2" s="160" t="s">
        <v>335</v>
      </c>
    </row>
    <row r="3" spans="2:11" ht="15" customHeight="1" thickBot="1">
      <c r="B3" s="27"/>
      <c r="F3" s="250"/>
    </row>
    <row r="4" spans="2:11" ht="30.75" thickBot="1">
      <c r="B4" s="75" t="s">
        <v>3</v>
      </c>
      <c r="C4" s="295" t="s">
        <v>190</v>
      </c>
      <c r="D4" s="291" t="s">
        <v>180</v>
      </c>
      <c r="E4" s="171" t="s">
        <v>160</v>
      </c>
      <c r="F4" s="464" t="s">
        <v>81</v>
      </c>
      <c r="H4" s="149"/>
    </row>
    <row r="5" spans="2:11">
      <c r="B5" s="453" t="s">
        <v>6</v>
      </c>
      <c r="C5" s="454">
        <v>120713.32</v>
      </c>
      <c r="D5" s="455">
        <v>0</v>
      </c>
      <c r="E5" s="456">
        <v>20442.984</v>
      </c>
      <c r="F5" s="457">
        <v>2196845.98</v>
      </c>
      <c r="H5" s="11"/>
    </row>
    <row r="6" spans="2:11">
      <c r="B6" s="175" t="s">
        <v>314</v>
      </c>
      <c r="C6" s="232">
        <v>8022380.4299999997</v>
      </c>
      <c r="D6" s="293">
        <v>0</v>
      </c>
      <c r="E6" s="81">
        <v>386906.98</v>
      </c>
      <c r="F6" s="280">
        <v>0</v>
      </c>
      <c r="H6" s="11"/>
      <c r="I6" s="149"/>
      <c r="J6" s="149"/>
      <c r="K6" s="149"/>
    </row>
    <row r="7" spans="2:11">
      <c r="B7" s="169" t="s">
        <v>315</v>
      </c>
      <c r="C7" s="296">
        <v>13000907.619999999</v>
      </c>
      <c r="D7" s="292">
        <v>0</v>
      </c>
      <c r="E7" s="105">
        <v>718723.90899999999</v>
      </c>
      <c r="F7" s="458">
        <v>1271.5740000000001</v>
      </c>
      <c r="H7" s="11"/>
      <c r="I7" s="149"/>
      <c r="J7" s="149"/>
      <c r="K7" s="149"/>
    </row>
    <row r="8" spans="2:11">
      <c r="B8" s="175" t="s">
        <v>9</v>
      </c>
      <c r="C8" s="232">
        <v>7497.7080000000005</v>
      </c>
      <c r="D8" s="293">
        <v>1955491.0000000005</v>
      </c>
      <c r="E8" s="81">
        <v>12059.989</v>
      </c>
      <c r="F8" s="280">
        <v>3151404.4</v>
      </c>
      <c r="H8" s="11"/>
      <c r="I8" s="149"/>
      <c r="J8" s="149"/>
      <c r="K8" s="149"/>
    </row>
    <row r="9" spans="2:11">
      <c r="B9" s="169" t="s">
        <v>316</v>
      </c>
      <c r="C9" s="296">
        <v>7607271.6720000003</v>
      </c>
      <c r="D9" s="292">
        <v>35418</v>
      </c>
      <c r="E9" s="105">
        <v>78888.69</v>
      </c>
      <c r="F9" s="458">
        <v>233374</v>
      </c>
      <c r="H9" s="11"/>
      <c r="I9" s="149"/>
      <c r="J9" s="149"/>
      <c r="K9" s="149"/>
    </row>
    <row r="10" spans="2:11">
      <c r="B10" s="175" t="s">
        <v>317</v>
      </c>
      <c r="C10" s="232">
        <v>947.56</v>
      </c>
      <c r="D10" s="293">
        <v>0</v>
      </c>
      <c r="E10" s="81">
        <v>0</v>
      </c>
      <c r="F10" s="280">
        <v>0</v>
      </c>
      <c r="H10" s="11"/>
      <c r="I10" s="149"/>
      <c r="J10" s="149"/>
      <c r="K10" s="149"/>
    </row>
    <row r="11" spans="2:11">
      <c r="B11" s="169" t="s">
        <v>12</v>
      </c>
      <c r="C11" s="296">
        <v>2288855.91</v>
      </c>
      <c r="D11" s="292">
        <v>1806499</v>
      </c>
      <c r="E11" s="105">
        <v>9141.08</v>
      </c>
      <c r="F11" s="458">
        <v>2809169</v>
      </c>
      <c r="H11" s="11"/>
      <c r="I11" s="149"/>
      <c r="J11" s="149"/>
      <c r="K11" s="149"/>
    </row>
    <row r="12" spans="2:11">
      <c r="B12" s="175" t="s">
        <v>13</v>
      </c>
      <c r="C12" s="232">
        <v>603.86</v>
      </c>
      <c r="D12" s="293">
        <v>4010320.0199999996</v>
      </c>
      <c r="E12" s="81">
        <v>24.57</v>
      </c>
      <c r="F12" s="280">
        <v>6234000</v>
      </c>
      <c r="H12" s="11"/>
      <c r="I12" s="149"/>
      <c r="J12" s="149"/>
      <c r="K12" s="149"/>
    </row>
    <row r="13" spans="2:11">
      <c r="B13" s="169" t="s">
        <v>14</v>
      </c>
      <c r="C13" s="296">
        <v>2143.29</v>
      </c>
      <c r="D13" s="292">
        <v>8499469.1099999994</v>
      </c>
      <c r="E13" s="105">
        <v>336.47</v>
      </c>
      <c r="F13" s="458">
        <v>3452878</v>
      </c>
      <c r="H13" s="11"/>
      <c r="I13" s="149"/>
      <c r="J13" s="149"/>
      <c r="K13" s="149"/>
    </row>
    <row r="14" spans="2:11">
      <c r="B14" s="175" t="s">
        <v>15</v>
      </c>
      <c r="C14" s="232">
        <v>4370.1750000000002</v>
      </c>
      <c r="D14" s="293">
        <v>0</v>
      </c>
      <c r="E14" s="81">
        <v>1832.106</v>
      </c>
      <c r="F14" s="280">
        <v>533140.71400000004</v>
      </c>
      <c r="H14" s="11"/>
      <c r="I14" s="149"/>
      <c r="J14" s="149"/>
      <c r="K14" s="149"/>
    </row>
    <row r="15" spans="2:11">
      <c r="B15" s="169" t="s">
        <v>16</v>
      </c>
      <c r="C15" s="296">
        <v>76737.698999999993</v>
      </c>
      <c r="D15" s="292">
        <v>6564043.3800000027</v>
      </c>
      <c r="E15" s="105">
        <v>11787.25</v>
      </c>
      <c r="F15" s="458">
        <v>10472741.960000001</v>
      </c>
      <c r="H15" s="11"/>
      <c r="I15" s="149"/>
      <c r="J15" s="149"/>
      <c r="K15" s="149"/>
    </row>
    <row r="16" spans="2:11">
      <c r="B16" s="175" t="s">
        <v>17</v>
      </c>
      <c r="C16" s="232">
        <v>6284861.0899999999</v>
      </c>
      <c r="D16" s="293">
        <v>821978.48</v>
      </c>
      <c r="E16" s="81">
        <v>53446.142</v>
      </c>
      <c r="F16" s="280">
        <v>1450000.31</v>
      </c>
      <c r="H16" s="11"/>
      <c r="I16" s="149"/>
      <c r="J16" s="149"/>
      <c r="K16" s="149"/>
    </row>
    <row r="17" spans="2:11" ht="13.5" customHeight="1">
      <c r="B17" s="169" t="s">
        <v>18</v>
      </c>
      <c r="C17" s="296">
        <v>47990.6</v>
      </c>
      <c r="D17" s="292">
        <v>117050</v>
      </c>
      <c r="E17" s="105">
        <v>203</v>
      </c>
      <c r="F17" s="458">
        <v>0</v>
      </c>
      <c r="H17" s="11"/>
      <c r="I17" s="149"/>
      <c r="J17" s="149"/>
      <c r="K17" s="149"/>
    </row>
    <row r="18" spans="2:11">
      <c r="B18" s="175" t="s">
        <v>19</v>
      </c>
      <c r="C18" s="232">
        <v>4152.7299999999996</v>
      </c>
      <c r="D18" s="293">
        <v>1477286.66</v>
      </c>
      <c r="E18" s="81">
        <v>1677.16</v>
      </c>
      <c r="F18" s="280">
        <v>10904</v>
      </c>
      <c r="H18" s="11"/>
      <c r="I18" s="149"/>
      <c r="J18" s="149"/>
      <c r="K18" s="149"/>
    </row>
    <row r="19" spans="2:11">
      <c r="B19" s="169" t="s">
        <v>30</v>
      </c>
      <c r="C19" s="296">
        <v>186476.641</v>
      </c>
      <c r="D19" s="292">
        <v>5947667</v>
      </c>
      <c r="E19" s="105">
        <v>9.31</v>
      </c>
      <c r="F19" s="458">
        <v>48703</v>
      </c>
      <c r="H19" s="11"/>
      <c r="I19" s="149"/>
      <c r="J19" s="149"/>
      <c r="K19" s="149"/>
    </row>
    <row r="20" spans="2:11">
      <c r="B20" s="175" t="s">
        <v>21</v>
      </c>
      <c r="C20" s="232">
        <v>4721.2700000000004</v>
      </c>
      <c r="D20" s="293">
        <v>183978</v>
      </c>
      <c r="E20" s="81">
        <v>17.63</v>
      </c>
      <c r="F20" s="280">
        <v>23898</v>
      </c>
      <c r="H20" s="11"/>
      <c r="I20" s="149"/>
      <c r="J20" s="149"/>
      <c r="K20" s="149"/>
    </row>
    <row r="21" spans="2:11">
      <c r="B21" s="169" t="s">
        <v>318</v>
      </c>
      <c r="C21" s="296">
        <v>4189301.4589999998</v>
      </c>
      <c r="D21" s="292">
        <v>0</v>
      </c>
      <c r="E21" s="105">
        <v>196314.38200000001</v>
      </c>
      <c r="F21" s="458">
        <v>0</v>
      </c>
      <c r="H21" s="11"/>
      <c r="I21" s="149"/>
      <c r="J21" s="149"/>
      <c r="K21" s="149"/>
    </row>
    <row r="22" spans="2:11">
      <c r="B22" s="175" t="s">
        <v>24</v>
      </c>
      <c r="C22" s="232">
        <v>126209.94499999999</v>
      </c>
      <c r="D22" s="293">
        <v>29376180.710000001</v>
      </c>
      <c r="E22" s="81">
        <v>862.57100000000003</v>
      </c>
      <c r="F22" s="280">
        <v>25678201.32</v>
      </c>
      <c r="H22" s="11"/>
      <c r="I22" s="149"/>
      <c r="J22" s="149"/>
      <c r="K22" s="149"/>
    </row>
    <row r="23" spans="2:11">
      <c r="B23" s="169" t="s">
        <v>25</v>
      </c>
      <c r="C23" s="296">
        <v>54.45</v>
      </c>
      <c r="D23" s="292">
        <v>566312.79999999993</v>
      </c>
      <c r="E23" s="105">
        <v>3.24</v>
      </c>
      <c r="F23" s="458">
        <v>117941.64</v>
      </c>
      <c r="H23" s="11"/>
      <c r="I23" s="149"/>
      <c r="J23" s="149"/>
      <c r="K23" s="149"/>
    </row>
    <row r="24" spans="2:11">
      <c r="B24" s="175" t="s">
        <v>26</v>
      </c>
      <c r="C24" s="232">
        <v>57627.079999999987</v>
      </c>
      <c r="D24" s="293">
        <v>28544932.729999997</v>
      </c>
      <c r="E24" s="81">
        <v>84095.475000000006</v>
      </c>
      <c r="F24" s="280">
        <v>14145575.004000001</v>
      </c>
      <c r="H24" s="11"/>
      <c r="I24" s="149"/>
      <c r="J24" s="149"/>
      <c r="K24" s="149"/>
    </row>
    <row r="25" spans="2:11">
      <c r="B25" s="169" t="s">
        <v>27</v>
      </c>
      <c r="C25" s="296">
        <v>167.065</v>
      </c>
      <c r="D25" s="292">
        <v>565498</v>
      </c>
      <c r="E25" s="105">
        <v>0</v>
      </c>
      <c r="F25" s="458">
        <v>0</v>
      </c>
      <c r="H25" s="11"/>
      <c r="I25" s="149"/>
      <c r="J25" s="149"/>
      <c r="K25" s="149"/>
    </row>
    <row r="26" spans="2:11" ht="15.75" thickBot="1">
      <c r="B26" s="459" t="s">
        <v>28</v>
      </c>
      <c r="C26" s="460">
        <v>35458.04</v>
      </c>
      <c r="D26" s="461">
        <v>65887611.93</v>
      </c>
      <c r="E26" s="462">
        <v>134.11000000000001</v>
      </c>
      <c r="F26" s="463">
        <v>4616930.96</v>
      </c>
      <c r="H26" s="11"/>
      <c r="I26" s="149"/>
      <c r="J26" s="149"/>
      <c r="K26" s="149"/>
    </row>
    <row r="27" spans="2:11" s="4" customFormat="1" ht="15.75" thickBot="1">
      <c r="B27" s="76" t="s">
        <v>2</v>
      </c>
      <c r="C27" s="102">
        <v>42069449.614</v>
      </c>
      <c r="D27" s="294">
        <v>156359736.81999999</v>
      </c>
      <c r="E27" s="55">
        <v>1576907.048</v>
      </c>
      <c r="F27" s="286">
        <v>75176979.862000003</v>
      </c>
      <c r="G27" s="11"/>
      <c r="H27" s="11"/>
    </row>
    <row r="28" spans="2:11" s="149" customFormat="1">
      <c r="B28" s="152"/>
      <c r="C28" s="151"/>
      <c r="E28" s="13"/>
      <c r="F28" s="14"/>
      <c r="G28" s="11"/>
    </row>
    <row r="29" spans="2:11">
      <c r="B29" s="152" t="s">
        <v>293</v>
      </c>
    </row>
    <row r="30" spans="2:11">
      <c r="B30" t="s">
        <v>82</v>
      </c>
    </row>
    <row r="31" spans="2:11" ht="29.25" customHeight="1">
      <c r="B31" s="498" t="s">
        <v>290</v>
      </c>
      <c r="C31" s="498"/>
      <c r="D31" s="498"/>
      <c r="E31" s="498"/>
      <c r="F31" s="498"/>
    </row>
    <row r="32" spans="2:11">
      <c r="B32" s="149" t="s">
        <v>326</v>
      </c>
    </row>
  </sheetData>
  <mergeCells count="1">
    <mergeCell ref="B31:F31"/>
  </mergeCells>
  <pageMargins left="0.7" right="0.7" top="0.75" bottom="0.75" header="0.3" footer="0.3"/>
  <pageSetup paperSize="17" scale="90" orientation="landscape" r:id="rId1"/>
  <headerFooter>
    <oddHeader xml:space="preserve">&amp;R&amp;A
</oddHeader>
  </headerFooter>
  <drawing r:id="rId2"/>
</worksheet>
</file>

<file path=xl/worksheets/sheet15.xml><?xml version="1.0" encoding="utf-8"?>
<worksheet xmlns="http://schemas.openxmlformats.org/spreadsheetml/2006/main" xmlns:r="http://schemas.openxmlformats.org/officeDocument/2006/relationships">
  <sheetPr codeName="Sheet15"/>
  <dimension ref="B1:K59"/>
  <sheetViews>
    <sheetView topLeftCell="A40" zoomScaleNormal="100" workbookViewId="0">
      <selection activeCell="B1" sqref="B1"/>
    </sheetView>
  </sheetViews>
  <sheetFormatPr defaultRowHeight="15"/>
  <cols>
    <col min="1" max="1" width="2.7109375" customWidth="1"/>
    <col min="2" max="2" width="22.7109375" bestFit="1" customWidth="1"/>
    <col min="3" max="3" width="19.28515625" style="6" customWidth="1"/>
    <col min="4" max="4" width="16.85546875" style="15" customWidth="1"/>
    <col min="5" max="5" width="14.28515625" style="111" bestFit="1" customWidth="1"/>
  </cols>
  <sheetData>
    <row r="1" spans="2:11" ht="18.75">
      <c r="B1" s="48" t="s">
        <v>167</v>
      </c>
    </row>
    <row r="2" spans="2:11" ht="17.25">
      <c r="B2" s="163" t="s">
        <v>295</v>
      </c>
    </row>
    <row r="3" spans="2:11" ht="15" customHeight="1" thickBot="1">
      <c r="B3" s="29"/>
    </row>
    <row r="4" spans="2:11" s="10" customFormat="1" ht="15.75" thickBot="1">
      <c r="B4" s="57" t="s">
        <v>24</v>
      </c>
      <c r="C4" s="166" t="s">
        <v>191</v>
      </c>
      <c r="D4" s="132" t="s">
        <v>135</v>
      </c>
      <c r="E4" s="112" t="s">
        <v>136</v>
      </c>
    </row>
    <row r="5" spans="2:11">
      <c r="B5" s="65" t="s">
        <v>84</v>
      </c>
      <c r="C5" s="108">
        <f>E5-D5</f>
        <v>196413.285</v>
      </c>
      <c r="D5" s="105">
        <v>4042.7829999999999</v>
      </c>
      <c r="E5" s="118">
        <v>200456.068</v>
      </c>
      <c r="G5" s="149"/>
    </row>
    <row r="6" spans="2:11">
      <c r="B6" s="82" t="s">
        <v>85</v>
      </c>
      <c r="C6" s="109">
        <f>E6-D6</f>
        <v>2109691.5369999995</v>
      </c>
      <c r="D6" s="81">
        <v>58767.364999999998</v>
      </c>
      <c r="E6" s="116">
        <v>2168458.9019999998</v>
      </c>
      <c r="F6" s="149"/>
      <c r="G6" s="149"/>
      <c r="H6" s="149"/>
      <c r="I6" s="149"/>
      <c r="J6" s="149"/>
      <c r="K6" s="149"/>
    </row>
    <row r="7" spans="2:11" s="11" customFormat="1">
      <c r="B7" s="168" t="s">
        <v>86</v>
      </c>
      <c r="C7" s="110">
        <f t="shared" ref="C7:C55" si="0">E7-D7</f>
        <v>4624711.585</v>
      </c>
      <c r="D7" s="23">
        <v>38069.411999999997</v>
      </c>
      <c r="E7" s="117">
        <v>4662780.9969999995</v>
      </c>
      <c r="F7" s="149"/>
      <c r="G7" s="149"/>
      <c r="H7" s="149"/>
      <c r="I7" s="149"/>
      <c r="J7" s="149"/>
      <c r="K7" s="149"/>
    </row>
    <row r="8" spans="2:11" s="11" customFormat="1">
      <c r="B8" s="82" t="s">
        <v>87</v>
      </c>
      <c r="C8" s="109">
        <f t="shared" si="0"/>
        <v>654845.79299999995</v>
      </c>
      <c r="D8" s="81">
        <v>3820.1759999999999</v>
      </c>
      <c r="E8" s="116">
        <v>658665.96899999992</v>
      </c>
      <c r="F8" s="149"/>
      <c r="G8" s="149"/>
      <c r="H8" s="149"/>
      <c r="I8" s="149"/>
      <c r="J8" s="149"/>
      <c r="K8" s="149"/>
    </row>
    <row r="9" spans="2:11" s="11" customFormat="1">
      <c r="B9" s="168" t="s">
        <v>88</v>
      </c>
      <c r="C9" s="110">
        <f t="shared" si="0"/>
        <v>4681543.6660000002</v>
      </c>
      <c r="D9" s="23">
        <v>11935.984</v>
      </c>
      <c r="E9" s="117">
        <v>4693479.6500000004</v>
      </c>
      <c r="F9" s="149"/>
      <c r="G9" s="149"/>
      <c r="H9" s="149"/>
      <c r="I9" s="149"/>
      <c r="J9" s="149"/>
      <c r="K9" s="149"/>
    </row>
    <row r="10" spans="2:11" s="11" customFormat="1">
      <c r="B10" s="82" t="s">
        <v>89</v>
      </c>
      <c r="C10" s="109">
        <f t="shared" si="0"/>
        <v>816066.94000000006</v>
      </c>
      <c r="D10" s="81">
        <v>36972.292000000001</v>
      </c>
      <c r="E10" s="116">
        <v>853039.23200000008</v>
      </c>
      <c r="F10" s="149"/>
      <c r="G10" s="149"/>
      <c r="H10" s="149"/>
      <c r="I10" s="149"/>
      <c r="J10" s="149"/>
      <c r="K10" s="149"/>
    </row>
    <row r="11" spans="2:11" s="11" customFormat="1">
      <c r="B11" s="168" t="s">
        <v>90</v>
      </c>
      <c r="C11" s="110">
        <f t="shared" si="0"/>
        <v>11428.912</v>
      </c>
      <c r="D11" s="23">
        <v>712.00400000000002</v>
      </c>
      <c r="E11" s="117">
        <v>12140.916000000001</v>
      </c>
      <c r="F11" s="149"/>
      <c r="G11" s="149"/>
      <c r="H11" s="149"/>
      <c r="I11" s="149"/>
      <c r="J11" s="149"/>
      <c r="K11" s="149"/>
    </row>
    <row r="12" spans="2:11" s="11" customFormat="1">
      <c r="B12" s="82" t="s">
        <v>91</v>
      </c>
      <c r="C12" s="109">
        <f t="shared" si="0"/>
        <v>11845.189999999999</v>
      </c>
      <c r="D12" s="81">
        <v>115.732</v>
      </c>
      <c r="E12" s="116">
        <v>11960.921999999999</v>
      </c>
      <c r="F12" s="149"/>
      <c r="G12" s="149"/>
      <c r="H12" s="149"/>
      <c r="I12" s="149"/>
      <c r="J12" s="149"/>
      <c r="K12" s="149"/>
    </row>
    <row r="13" spans="2:11" s="11" customFormat="1">
      <c r="B13" s="168" t="s">
        <v>92</v>
      </c>
      <c r="C13" s="110">
        <f t="shared" si="0"/>
        <v>4076.5910000000003</v>
      </c>
      <c r="D13" s="23">
        <v>75.575000000000003</v>
      </c>
      <c r="E13" s="117">
        <v>4152.1660000000002</v>
      </c>
      <c r="F13" s="149"/>
      <c r="G13" s="149"/>
      <c r="H13" s="149"/>
      <c r="I13" s="149"/>
      <c r="J13" s="149"/>
      <c r="K13" s="149"/>
    </row>
    <row r="14" spans="2:11" s="11" customFormat="1">
      <c r="B14" s="82" t="s">
        <v>93</v>
      </c>
      <c r="C14" s="109">
        <f t="shared" si="0"/>
        <v>915209.15500000003</v>
      </c>
      <c r="D14" s="81">
        <v>3819.701</v>
      </c>
      <c r="E14" s="116">
        <v>919028.85600000003</v>
      </c>
      <c r="F14" s="149"/>
      <c r="G14" s="149"/>
      <c r="H14" s="149"/>
      <c r="I14" s="149"/>
      <c r="J14" s="149"/>
      <c r="K14" s="149"/>
    </row>
    <row r="15" spans="2:11" s="11" customFormat="1">
      <c r="B15" s="168" t="s">
        <v>94</v>
      </c>
      <c r="C15" s="110">
        <f t="shared" si="0"/>
        <v>969669.20000000007</v>
      </c>
      <c r="D15" s="23">
        <v>2197.9250000000002</v>
      </c>
      <c r="E15" s="117">
        <v>971867.12500000012</v>
      </c>
      <c r="F15" s="149"/>
      <c r="G15" s="149"/>
      <c r="H15" s="149"/>
      <c r="I15" s="149"/>
      <c r="J15" s="149"/>
      <c r="K15" s="149"/>
    </row>
    <row r="16" spans="2:11" s="11" customFormat="1">
      <c r="B16" s="82" t="s">
        <v>95</v>
      </c>
      <c r="C16" s="109">
        <f t="shared" si="0"/>
        <v>180740.01200000005</v>
      </c>
      <c r="D16" s="81">
        <v>53857.841</v>
      </c>
      <c r="E16" s="116">
        <v>234597.85300000003</v>
      </c>
      <c r="F16" s="149"/>
      <c r="G16" s="149"/>
      <c r="H16" s="149"/>
      <c r="I16" s="149"/>
      <c r="J16" s="149"/>
      <c r="K16" s="149"/>
    </row>
    <row r="17" spans="2:11" s="11" customFormat="1">
      <c r="B17" s="168" t="s">
        <v>96</v>
      </c>
      <c r="C17" s="110">
        <f t="shared" si="0"/>
        <v>1215102.1310000003</v>
      </c>
      <c r="D17" s="23">
        <v>12611.977999999999</v>
      </c>
      <c r="E17" s="117">
        <v>1227714.1090000002</v>
      </c>
      <c r="F17" s="149"/>
      <c r="G17" s="149"/>
      <c r="H17" s="149"/>
      <c r="I17" s="149"/>
      <c r="J17" s="149"/>
      <c r="K17" s="149"/>
    </row>
    <row r="18" spans="2:11" s="11" customFormat="1">
      <c r="B18" s="82" t="s">
        <v>97</v>
      </c>
      <c r="C18" s="109">
        <f t="shared" si="0"/>
        <v>215486.82</v>
      </c>
      <c r="D18" s="81">
        <v>3539.248</v>
      </c>
      <c r="E18" s="116">
        <v>219026.068</v>
      </c>
      <c r="F18" s="149"/>
      <c r="G18" s="149"/>
      <c r="H18" s="149"/>
      <c r="I18" s="149"/>
      <c r="J18" s="149"/>
      <c r="K18" s="149"/>
    </row>
    <row r="19" spans="2:11" s="11" customFormat="1">
      <c r="B19" s="168" t="s">
        <v>98</v>
      </c>
      <c r="C19" s="110">
        <f t="shared" si="0"/>
        <v>280825.36700000003</v>
      </c>
      <c r="D19" s="23">
        <v>22252.010999999999</v>
      </c>
      <c r="E19" s="117">
        <v>303077.37800000003</v>
      </c>
      <c r="F19" s="149"/>
      <c r="G19" s="149"/>
      <c r="H19" s="149"/>
      <c r="I19" s="149"/>
      <c r="J19" s="149"/>
      <c r="K19" s="149"/>
    </row>
    <row r="20" spans="2:11" s="11" customFormat="1">
      <c r="B20" s="82" t="s">
        <v>99</v>
      </c>
      <c r="C20" s="109">
        <f t="shared" si="0"/>
        <v>227679.65</v>
      </c>
      <c r="D20" s="81">
        <v>1048.819</v>
      </c>
      <c r="E20" s="116">
        <v>228728.46899999998</v>
      </c>
      <c r="F20" s="149"/>
      <c r="G20" s="149"/>
      <c r="H20" s="149"/>
      <c r="I20" s="149"/>
      <c r="J20" s="149"/>
      <c r="K20" s="149"/>
    </row>
    <row r="21" spans="2:11" s="11" customFormat="1">
      <c r="B21" s="168" t="s">
        <v>100</v>
      </c>
      <c r="C21" s="110">
        <f t="shared" si="0"/>
        <v>595449.1</v>
      </c>
      <c r="D21" s="23">
        <v>584.04700000000003</v>
      </c>
      <c r="E21" s="117">
        <v>596033.147</v>
      </c>
      <c r="F21" s="149"/>
      <c r="G21" s="149"/>
      <c r="H21" s="149"/>
      <c r="I21" s="149"/>
      <c r="J21" s="149"/>
      <c r="K21" s="149"/>
    </row>
    <row r="22" spans="2:11" s="11" customFormat="1">
      <c r="B22" s="82" t="s">
        <v>101</v>
      </c>
      <c r="C22" s="109">
        <f t="shared" si="0"/>
        <v>560076.16899999999</v>
      </c>
      <c r="D22" s="81">
        <v>1166.422</v>
      </c>
      <c r="E22" s="116">
        <v>561242.59100000001</v>
      </c>
      <c r="F22" s="149"/>
      <c r="G22" s="149"/>
      <c r="H22" s="149"/>
      <c r="I22" s="149"/>
      <c r="J22" s="149"/>
      <c r="K22" s="149"/>
    </row>
    <row r="23" spans="2:11" s="11" customFormat="1">
      <c r="B23" s="168" t="s">
        <v>102</v>
      </c>
      <c r="C23" s="110">
        <f t="shared" si="0"/>
        <v>283312.53900000005</v>
      </c>
      <c r="D23" s="23">
        <v>5946.4210000000003</v>
      </c>
      <c r="E23" s="117">
        <v>289258.96000000002</v>
      </c>
      <c r="F23" s="149"/>
      <c r="G23" s="149"/>
      <c r="H23" s="149"/>
      <c r="I23" s="149"/>
      <c r="J23" s="149"/>
      <c r="K23" s="149"/>
    </row>
    <row r="24" spans="2:11" s="11" customFormat="1">
      <c r="B24" s="82" t="s">
        <v>103</v>
      </c>
      <c r="C24" s="109">
        <f t="shared" si="0"/>
        <v>24446.719999999972</v>
      </c>
      <c r="D24" s="81">
        <v>363251.01500000001</v>
      </c>
      <c r="E24" s="116">
        <v>387697.73499999999</v>
      </c>
      <c r="F24" s="149"/>
      <c r="G24" s="149"/>
      <c r="H24" s="149"/>
      <c r="I24" s="149"/>
      <c r="J24" s="149"/>
      <c r="K24" s="149"/>
    </row>
    <row r="25" spans="2:11" s="11" customFormat="1">
      <c r="B25" s="168" t="s">
        <v>104</v>
      </c>
      <c r="C25" s="110">
        <f t="shared" si="0"/>
        <v>129385.289</v>
      </c>
      <c r="D25" s="23">
        <v>1885.0309999999999</v>
      </c>
      <c r="E25" s="117">
        <v>131270.32</v>
      </c>
      <c r="F25" s="149"/>
      <c r="G25" s="149"/>
      <c r="H25" s="149"/>
      <c r="I25" s="149"/>
      <c r="J25" s="149"/>
      <c r="K25" s="149"/>
    </row>
    <row r="26" spans="2:11" s="11" customFormat="1">
      <c r="B26" s="82" t="s">
        <v>105</v>
      </c>
      <c r="C26" s="109">
        <f t="shared" si="0"/>
        <v>36618.429000000004</v>
      </c>
      <c r="D26" s="81">
        <v>17914.293000000001</v>
      </c>
      <c r="E26" s="116">
        <v>54532.722000000002</v>
      </c>
      <c r="F26" s="149"/>
      <c r="G26" s="149"/>
      <c r="H26" s="149"/>
      <c r="I26" s="149"/>
      <c r="J26" s="149"/>
      <c r="K26" s="149"/>
    </row>
    <row r="27" spans="2:11" s="11" customFormat="1">
      <c r="B27" s="168" t="s">
        <v>106</v>
      </c>
      <c r="C27" s="110">
        <f t="shared" si="0"/>
        <v>165503.84899999999</v>
      </c>
      <c r="D27" s="23">
        <v>2659.9720000000002</v>
      </c>
      <c r="E27" s="117">
        <v>168163.821</v>
      </c>
      <c r="F27" s="149"/>
      <c r="G27" s="149"/>
      <c r="H27" s="149"/>
      <c r="I27" s="149"/>
      <c r="J27" s="149"/>
      <c r="K27" s="149"/>
    </row>
    <row r="28" spans="2:11" s="11" customFormat="1">
      <c r="B28" s="82" t="s">
        <v>107</v>
      </c>
      <c r="C28" s="109">
        <f t="shared" si="0"/>
        <v>95158.743999999992</v>
      </c>
      <c r="D28" s="81">
        <v>4433.1450000000004</v>
      </c>
      <c r="E28" s="116">
        <v>99591.888999999996</v>
      </c>
      <c r="F28" s="149"/>
      <c r="G28" s="149"/>
      <c r="H28" s="149"/>
      <c r="I28" s="149"/>
      <c r="J28" s="149"/>
      <c r="K28" s="149"/>
    </row>
    <row r="29" spans="2:11" s="11" customFormat="1">
      <c r="B29" s="168" t="s">
        <v>108</v>
      </c>
      <c r="C29" s="110">
        <f t="shared" si="0"/>
        <v>659440.152</v>
      </c>
      <c r="D29" s="23">
        <v>4791.2160000000003</v>
      </c>
      <c r="E29" s="117">
        <v>664231.36800000002</v>
      </c>
      <c r="F29" s="149"/>
      <c r="G29" s="149"/>
      <c r="H29" s="149"/>
      <c r="I29" s="149"/>
      <c r="J29" s="149"/>
      <c r="K29" s="149"/>
    </row>
    <row r="30" spans="2:11" s="11" customFormat="1">
      <c r="B30" s="82" t="s">
        <v>109</v>
      </c>
      <c r="C30" s="109">
        <f t="shared" si="0"/>
        <v>603155.51</v>
      </c>
      <c r="D30" s="81">
        <v>10117.727999999999</v>
      </c>
      <c r="E30" s="116">
        <v>613273.23800000001</v>
      </c>
      <c r="F30" s="149"/>
      <c r="G30" s="149"/>
      <c r="H30" s="149"/>
      <c r="I30" s="149"/>
      <c r="J30" s="149"/>
      <c r="K30" s="149"/>
    </row>
    <row r="31" spans="2:11" s="11" customFormat="1">
      <c r="B31" s="168" t="s">
        <v>110</v>
      </c>
      <c r="C31" s="110">
        <f t="shared" si="0"/>
        <v>464724.06800000003</v>
      </c>
      <c r="D31" s="23">
        <v>25811.554</v>
      </c>
      <c r="E31" s="117">
        <v>490535.62200000003</v>
      </c>
      <c r="F31" s="149"/>
      <c r="G31" s="149"/>
      <c r="H31" s="149"/>
      <c r="I31" s="149"/>
      <c r="J31" s="149"/>
      <c r="K31" s="149"/>
    </row>
    <row r="32" spans="2:11" s="11" customFormat="1">
      <c r="B32" s="82" t="s">
        <v>111</v>
      </c>
      <c r="C32" s="109">
        <f t="shared" si="0"/>
        <v>178648.36600000001</v>
      </c>
      <c r="D32" s="81">
        <v>691.10599999999999</v>
      </c>
      <c r="E32" s="116">
        <v>179339.47200000001</v>
      </c>
      <c r="F32" s="149"/>
      <c r="G32" s="149"/>
      <c r="H32" s="149"/>
      <c r="I32" s="149"/>
      <c r="J32" s="149"/>
      <c r="K32" s="149"/>
    </row>
    <row r="33" spans="2:11" s="11" customFormat="1">
      <c r="B33" s="168" t="s">
        <v>112</v>
      </c>
      <c r="C33" s="110">
        <f t="shared" si="0"/>
        <v>5269384.1129999999</v>
      </c>
      <c r="D33" s="23">
        <v>1808.5940000000001</v>
      </c>
      <c r="E33" s="117">
        <v>5271192.7069999995</v>
      </c>
      <c r="F33" s="149"/>
      <c r="G33" s="149"/>
      <c r="H33" s="149"/>
      <c r="I33" s="149"/>
      <c r="J33" s="149"/>
      <c r="K33" s="149"/>
    </row>
    <row r="34" spans="2:11" s="11" customFormat="1">
      <c r="B34" s="82" t="s">
        <v>113</v>
      </c>
      <c r="C34" s="109">
        <f t="shared" si="0"/>
        <v>24130.672000000002</v>
      </c>
      <c r="D34" s="81">
        <v>292.09699999999998</v>
      </c>
      <c r="E34" s="116">
        <v>24422.769000000004</v>
      </c>
      <c r="F34" s="149"/>
      <c r="G34" s="149"/>
      <c r="H34" s="149"/>
      <c r="I34" s="149"/>
      <c r="J34" s="149"/>
      <c r="K34" s="149"/>
    </row>
    <row r="35" spans="2:11" s="11" customFormat="1">
      <c r="B35" s="168" t="s">
        <v>114</v>
      </c>
      <c r="C35" s="110">
        <f t="shared" si="0"/>
        <v>86934.713000000003</v>
      </c>
      <c r="D35" s="23">
        <v>548.99199999999996</v>
      </c>
      <c r="E35" s="117">
        <v>87483.705000000002</v>
      </c>
      <c r="F35" s="149"/>
      <c r="G35" s="149"/>
      <c r="H35" s="149"/>
      <c r="I35" s="149"/>
      <c r="J35" s="149"/>
      <c r="K35" s="149"/>
    </row>
    <row r="36" spans="2:11" s="11" customFormat="1">
      <c r="B36" s="82" t="s">
        <v>115</v>
      </c>
      <c r="C36" s="109">
        <f t="shared" si="0"/>
        <v>4017790.9920000006</v>
      </c>
      <c r="D36" s="81">
        <v>24374.584999999999</v>
      </c>
      <c r="E36" s="116">
        <v>4042165.5770000005</v>
      </c>
      <c r="F36" s="149"/>
      <c r="G36" s="149"/>
      <c r="H36" s="149"/>
      <c r="I36" s="149"/>
      <c r="J36" s="149"/>
      <c r="K36" s="149"/>
    </row>
    <row r="37" spans="2:11" s="11" customFormat="1">
      <c r="B37" s="168" t="s">
        <v>116</v>
      </c>
      <c r="C37" s="110">
        <f t="shared" si="0"/>
        <v>167025.755</v>
      </c>
      <c r="D37" s="23">
        <v>1746.5719999999999</v>
      </c>
      <c r="E37" s="117">
        <v>168772.32699999999</v>
      </c>
      <c r="F37" s="149"/>
      <c r="G37" s="149"/>
      <c r="H37" s="149"/>
      <c r="I37" s="149"/>
      <c r="J37" s="149"/>
      <c r="K37" s="149"/>
    </row>
    <row r="38" spans="2:11" s="11" customFormat="1">
      <c r="B38" s="82" t="s">
        <v>117</v>
      </c>
      <c r="C38" s="109">
        <f t="shared" si="0"/>
        <v>494069.89200000005</v>
      </c>
      <c r="D38" s="81">
        <v>2333.672</v>
      </c>
      <c r="E38" s="116">
        <v>496403.56400000007</v>
      </c>
      <c r="F38" s="149"/>
      <c r="G38" s="149"/>
      <c r="H38" s="149"/>
      <c r="I38" s="149"/>
      <c r="J38" s="149"/>
      <c r="K38" s="149"/>
    </row>
    <row r="39" spans="2:11" s="11" customFormat="1">
      <c r="B39" s="168" t="s">
        <v>118</v>
      </c>
      <c r="C39" s="110">
        <f t="shared" si="0"/>
        <v>622161.16000000015</v>
      </c>
      <c r="D39" s="23">
        <v>5162.326</v>
      </c>
      <c r="E39" s="117">
        <v>627323.48600000015</v>
      </c>
      <c r="F39" s="149"/>
      <c r="G39" s="149"/>
      <c r="H39" s="149"/>
      <c r="I39" s="149"/>
      <c r="J39" s="149"/>
      <c r="K39" s="149"/>
    </row>
    <row r="40" spans="2:11" s="11" customFormat="1">
      <c r="B40" s="82" t="s">
        <v>119</v>
      </c>
      <c r="C40" s="109">
        <f t="shared" si="0"/>
        <v>150571.05600000001</v>
      </c>
      <c r="D40" s="81">
        <v>3773.82</v>
      </c>
      <c r="E40" s="116">
        <v>154344.87600000002</v>
      </c>
      <c r="F40" s="149"/>
      <c r="G40" s="149"/>
      <c r="H40" s="149"/>
      <c r="I40" s="149"/>
      <c r="J40" s="149"/>
      <c r="K40" s="149"/>
    </row>
    <row r="41" spans="2:11" s="11" customFormat="1">
      <c r="B41" s="168" t="s">
        <v>120</v>
      </c>
      <c r="C41" s="110">
        <f t="shared" si="0"/>
        <v>1077194.1440000001</v>
      </c>
      <c r="D41" s="23">
        <v>3536.9360000000001</v>
      </c>
      <c r="E41" s="117">
        <v>1080731.08</v>
      </c>
      <c r="F41" s="149"/>
      <c r="G41" s="149"/>
      <c r="H41" s="149"/>
      <c r="I41" s="149"/>
      <c r="J41" s="149"/>
      <c r="K41" s="149"/>
    </row>
    <row r="42" spans="2:11" s="11" customFormat="1">
      <c r="B42" s="82" t="s">
        <v>121</v>
      </c>
      <c r="C42" s="109">
        <f t="shared" si="0"/>
        <v>320590.81299999997</v>
      </c>
      <c r="D42" s="81">
        <v>45288.858</v>
      </c>
      <c r="E42" s="116">
        <v>365879.67099999997</v>
      </c>
      <c r="F42" s="149"/>
      <c r="G42" s="149"/>
      <c r="H42" s="149"/>
      <c r="I42" s="149"/>
      <c r="J42" s="149"/>
      <c r="K42" s="149"/>
    </row>
    <row r="43" spans="2:11" s="11" customFormat="1">
      <c r="B43" s="168" t="s">
        <v>122</v>
      </c>
      <c r="C43" s="110">
        <f t="shared" si="0"/>
        <v>163698.20600000001</v>
      </c>
      <c r="D43" s="23">
        <v>34960.949999999997</v>
      </c>
      <c r="E43" s="117">
        <v>198659.15599999999</v>
      </c>
      <c r="F43" s="149"/>
      <c r="G43" s="149"/>
      <c r="H43" s="149"/>
      <c r="I43" s="149"/>
      <c r="J43" s="149"/>
      <c r="K43" s="149"/>
    </row>
    <row r="44" spans="2:11" s="11" customFormat="1">
      <c r="B44" s="82" t="s">
        <v>123</v>
      </c>
      <c r="C44" s="109">
        <f t="shared" si="0"/>
        <v>4280.62</v>
      </c>
      <c r="D44" s="81">
        <v>243.39500000000001</v>
      </c>
      <c r="E44" s="116">
        <v>4524.0150000000003</v>
      </c>
      <c r="F44" s="149"/>
      <c r="G44" s="149"/>
      <c r="H44" s="149"/>
      <c r="I44" s="149"/>
      <c r="J44" s="149"/>
      <c r="K44" s="149"/>
    </row>
    <row r="45" spans="2:11" s="11" customFormat="1">
      <c r="B45" s="168" t="s">
        <v>124</v>
      </c>
      <c r="C45" s="110">
        <f t="shared" si="0"/>
        <v>457354.62</v>
      </c>
      <c r="D45" s="23">
        <v>2618.201</v>
      </c>
      <c r="E45" s="117">
        <v>459972.821</v>
      </c>
      <c r="F45" s="149"/>
      <c r="G45" s="149"/>
      <c r="H45" s="149"/>
      <c r="I45" s="149"/>
      <c r="J45" s="149"/>
      <c r="K45" s="149"/>
    </row>
    <row r="46" spans="2:11" s="11" customFormat="1">
      <c r="B46" s="82" t="s">
        <v>125</v>
      </c>
      <c r="C46" s="109">
        <f t="shared" si="0"/>
        <v>545797.21200000006</v>
      </c>
      <c r="D46" s="81">
        <v>3582.0369999999998</v>
      </c>
      <c r="E46" s="116">
        <v>549379.24900000007</v>
      </c>
      <c r="F46" s="149"/>
      <c r="G46" s="149"/>
      <c r="H46" s="149"/>
      <c r="I46" s="149"/>
      <c r="J46" s="149"/>
      <c r="K46" s="149"/>
    </row>
    <row r="47" spans="2:11" s="11" customFormat="1">
      <c r="B47" s="168" t="s">
        <v>126</v>
      </c>
      <c r="C47" s="110">
        <f t="shared" si="0"/>
        <v>364735.35000000003</v>
      </c>
      <c r="D47" s="23">
        <v>2307.2289999999998</v>
      </c>
      <c r="E47" s="117">
        <v>367042.57900000003</v>
      </c>
      <c r="F47" s="149"/>
      <c r="G47" s="149"/>
      <c r="H47" s="149"/>
      <c r="I47" s="149"/>
      <c r="J47" s="149"/>
      <c r="K47" s="149"/>
    </row>
    <row r="48" spans="2:11" s="11" customFormat="1">
      <c r="B48" s="82" t="s">
        <v>127</v>
      </c>
      <c r="C48" s="109">
        <f t="shared" si="0"/>
        <v>1657104.926</v>
      </c>
      <c r="D48" s="81">
        <v>19982.895</v>
      </c>
      <c r="E48" s="116">
        <v>1677087.821</v>
      </c>
      <c r="F48" s="149"/>
      <c r="G48" s="149"/>
      <c r="H48" s="149"/>
      <c r="I48" s="149"/>
      <c r="J48" s="149"/>
      <c r="K48" s="149"/>
    </row>
    <row r="49" spans="2:11" s="11" customFormat="1">
      <c r="B49" s="168" t="s">
        <v>128</v>
      </c>
      <c r="C49" s="110">
        <f t="shared" si="0"/>
        <v>2460194.6599999997</v>
      </c>
      <c r="D49" s="23">
        <v>17691.067999999999</v>
      </c>
      <c r="E49" s="117">
        <v>2477885.7279999997</v>
      </c>
      <c r="F49" s="149"/>
      <c r="G49" s="149"/>
      <c r="H49" s="149"/>
      <c r="I49" s="149"/>
      <c r="J49" s="149"/>
      <c r="K49" s="149"/>
    </row>
    <row r="50" spans="2:11" s="11" customFormat="1">
      <c r="B50" s="82" t="s">
        <v>129</v>
      </c>
      <c r="C50" s="109">
        <f t="shared" si="0"/>
        <v>18285.77</v>
      </c>
      <c r="D50" s="81">
        <v>397.86</v>
      </c>
      <c r="E50" s="116">
        <v>18683.63</v>
      </c>
      <c r="F50" s="149"/>
      <c r="G50" s="149"/>
      <c r="H50" s="149"/>
      <c r="I50" s="149"/>
      <c r="J50" s="149"/>
      <c r="K50" s="149"/>
    </row>
    <row r="51" spans="2:11" s="11" customFormat="1">
      <c r="B51" s="168" t="s">
        <v>130</v>
      </c>
      <c r="C51" s="110">
        <f t="shared" si="0"/>
        <v>576823.51100000006</v>
      </c>
      <c r="D51" s="23">
        <v>3222.6260000000002</v>
      </c>
      <c r="E51" s="117">
        <v>580046.1370000001</v>
      </c>
      <c r="F51" s="149"/>
      <c r="G51" s="149"/>
      <c r="H51" s="149"/>
      <c r="I51" s="149"/>
      <c r="J51" s="149"/>
      <c r="K51" s="149"/>
    </row>
    <row r="52" spans="2:11" s="11" customFormat="1">
      <c r="B52" s="82" t="s">
        <v>131</v>
      </c>
      <c r="C52" s="109">
        <f t="shared" si="0"/>
        <v>1331154.281</v>
      </c>
      <c r="D52" s="81">
        <v>33442.889000000003</v>
      </c>
      <c r="E52" s="116">
        <v>1364597.17</v>
      </c>
      <c r="F52" s="149"/>
      <c r="G52" s="149"/>
      <c r="H52" s="149"/>
      <c r="I52" s="149"/>
      <c r="J52" s="149"/>
      <c r="K52" s="149"/>
    </row>
    <row r="53" spans="2:11" s="11" customFormat="1">
      <c r="B53" s="168" t="s">
        <v>132</v>
      </c>
      <c r="C53" s="110">
        <f t="shared" si="0"/>
        <v>154546.76300000001</v>
      </c>
      <c r="D53" s="23">
        <v>3261.5219999999999</v>
      </c>
      <c r="E53" s="117">
        <v>157808.285</v>
      </c>
      <c r="F53" s="149"/>
      <c r="G53" s="149"/>
      <c r="H53" s="149"/>
      <c r="I53" s="149"/>
      <c r="J53" s="149"/>
      <c r="K53" s="149"/>
    </row>
    <row r="54" spans="2:11" s="11" customFormat="1">
      <c r="B54" s="82" t="s">
        <v>133</v>
      </c>
      <c r="C54" s="109">
        <f t="shared" si="0"/>
        <v>87705.378999999986</v>
      </c>
      <c r="D54" s="81">
        <v>14577.544</v>
      </c>
      <c r="E54" s="116">
        <v>102282.92299999998</v>
      </c>
      <c r="F54" s="149"/>
      <c r="G54" s="149"/>
      <c r="H54" s="149"/>
      <c r="I54" s="149"/>
      <c r="J54" s="149"/>
      <c r="K54" s="149"/>
    </row>
    <row r="55" spans="2:11" ht="15.75" thickBot="1">
      <c r="B55" s="65" t="s">
        <v>134</v>
      </c>
      <c r="C55" s="108">
        <f t="shared" si="0"/>
        <v>1019652.7019999999</v>
      </c>
      <c r="D55" s="105">
        <v>12570.164000000001</v>
      </c>
      <c r="E55" s="118">
        <v>1032222.8659999999</v>
      </c>
      <c r="F55" s="149"/>
      <c r="G55" s="149"/>
      <c r="H55" s="149"/>
      <c r="I55" s="149"/>
      <c r="J55" s="149"/>
      <c r="K55" s="149"/>
    </row>
    <row r="56" spans="2:11" ht="15.75" thickBot="1">
      <c r="B56" s="60" t="s">
        <v>2</v>
      </c>
      <c r="C56" s="166">
        <f>SUM(C5:C55)</f>
        <v>41982442.078999996</v>
      </c>
      <c r="D56" s="55">
        <f>SUM(D5:D55)</f>
        <v>930815.62799999979</v>
      </c>
      <c r="E56" s="113">
        <f>SUM(C56:D56)</f>
        <v>42913257.706999995</v>
      </c>
    </row>
    <row r="58" spans="2:11">
      <c r="B58" s="152" t="s">
        <v>293</v>
      </c>
      <c r="D58" s="18"/>
    </row>
    <row r="59" spans="2:11" ht="38.25" customHeight="1">
      <c r="B59" s="499" t="s">
        <v>344</v>
      </c>
      <c r="C59" s="499"/>
      <c r="D59" s="499"/>
      <c r="E59" s="499"/>
      <c r="F59" s="499"/>
    </row>
  </sheetData>
  <mergeCells count="1">
    <mergeCell ref="B59:F59"/>
  </mergeCells>
  <pageMargins left="0.7" right="0.7" top="0.75" bottom="0.75" header="0.3" footer="0.3"/>
  <pageSetup paperSize="17" scale="90" orientation="portrait" r:id="rId1"/>
  <headerFooter>
    <oddHeader xml:space="preserve">&amp;R&amp;A
</oddHeader>
  </headerFooter>
  <drawing r:id="rId2"/>
</worksheet>
</file>

<file path=xl/worksheets/sheet16.xml><?xml version="1.0" encoding="utf-8"?>
<worksheet xmlns="http://schemas.openxmlformats.org/spreadsheetml/2006/main" xmlns:r="http://schemas.openxmlformats.org/officeDocument/2006/relationships">
  <sheetPr codeName="Sheet16">
    <pageSetUpPr fitToPage="1"/>
  </sheetPr>
  <dimension ref="B1:G60"/>
  <sheetViews>
    <sheetView zoomScaleNormal="100" workbookViewId="0"/>
  </sheetViews>
  <sheetFormatPr defaultRowHeight="15"/>
  <cols>
    <col min="1" max="1" width="2.7109375" style="149" customWidth="1"/>
    <col min="2" max="2" width="22.7109375" style="149" bestFit="1" customWidth="1"/>
    <col min="3" max="3" width="19.28515625" style="151" customWidth="1"/>
    <col min="4" max="4" width="16.85546875" style="15" customWidth="1"/>
    <col min="5" max="5" width="15.140625" style="111" customWidth="1"/>
    <col min="6" max="6" width="15.140625" style="149" customWidth="1"/>
    <col min="7" max="16384" width="9.140625" style="149"/>
  </cols>
  <sheetData>
    <row r="1" spans="2:6" ht="18.75">
      <c r="B1" s="159" t="s">
        <v>167</v>
      </c>
    </row>
    <row r="2" spans="2:6" ht="18" thickBot="1">
      <c r="B2" s="163" t="s">
        <v>298</v>
      </c>
    </row>
    <row r="3" spans="2:6" ht="15" customHeight="1" thickBot="1">
      <c r="B3" s="29"/>
      <c r="C3" s="489" t="s">
        <v>267</v>
      </c>
      <c r="D3" s="490"/>
      <c r="E3" s="490"/>
      <c r="F3" s="491"/>
    </row>
    <row r="4" spans="2:6" s="10" customFormat="1" ht="15.75" thickBot="1">
      <c r="B4" s="57" t="s">
        <v>24</v>
      </c>
      <c r="C4" s="313" t="s">
        <v>266</v>
      </c>
      <c r="D4" s="390" t="s">
        <v>178</v>
      </c>
      <c r="E4" s="313" t="s">
        <v>262</v>
      </c>
      <c r="F4" s="360" t="s">
        <v>2</v>
      </c>
    </row>
    <row r="5" spans="2:6">
      <c r="B5" s="65" t="s">
        <v>84</v>
      </c>
      <c r="C5" s="391">
        <v>290546454.57999998</v>
      </c>
      <c r="D5" s="378">
        <v>2855083.63</v>
      </c>
      <c r="E5" s="391">
        <v>85501302.652999997</v>
      </c>
      <c r="F5" s="392">
        <v>378902840.86299998</v>
      </c>
    </row>
    <row r="6" spans="2:6">
      <c r="B6" s="82" t="s">
        <v>85</v>
      </c>
      <c r="C6" s="393">
        <v>377042518.54800004</v>
      </c>
      <c r="D6" s="379">
        <v>13048428.33</v>
      </c>
      <c r="E6" s="393">
        <v>243822453.197</v>
      </c>
      <c r="F6" s="394">
        <v>633913400.07500005</v>
      </c>
    </row>
    <row r="7" spans="2:6" s="11" customFormat="1">
      <c r="B7" s="65" t="s">
        <v>86</v>
      </c>
      <c r="C7" s="391">
        <v>328352485.35500002</v>
      </c>
      <c r="D7" s="378">
        <v>2699573.7800000003</v>
      </c>
      <c r="E7" s="391">
        <v>272725790.70099998</v>
      </c>
      <c r="F7" s="392">
        <v>603777849.83599997</v>
      </c>
    </row>
    <row r="8" spans="2:6" s="11" customFormat="1">
      <c r="B8" s="82" t="s">
        <v>87</v>
      </c>
      <c r="C8" s="393">
        <v>114674892.98800001</v>
      </c>
      <c r="D8" s="379">
        <v>3553542.2600000002</v>
      </c>
      <c r="E8" s="393">
        <v>65323991.539999999</v>
      </c>
      <c r="F8" s="394">
        <v>183552426.78800002</v>
      </c>
    </row>
    <row r="9" spans="2:6" s="11" customFormat="1">
      <c r="B9" s="65" t="s">
        <v>88</v>
      </c>
      <c r="C9" s="391">
        <v>2215526534.8909998</v>
      </c>
      <c r="D9" s="378">
        <v>20364692.93</v>
      </c>
      <c r="E9" s="391">
        <v>1035127247.23</v>
      </c>
      <c r="F9" s="392">
        <v>3271018475.0509996</v>
      </c>
    </row>
    <row r="10" spans="2:6" s="11" customFormat="1">
      <c r="B10" s="82" t="s">
        <v>89</v>
      </c>
      <c r="C10" s="393">
        <v>376384471.56200004</v>
      </c>
      <c r="D10" s="379">
        <v>4823409.74</v>
      </c>
      <c r="E10" s="393">
        <v>153783938.37</v>
      </c>
      <c r="F10" s="394">
        <v>534991819.67200005</v>
      </c>
    </row>
    <row r="11" spans="2:6" s="11" customFormat="1">
      <c r="B11" s="65" t="s">
        <v>90</v>
      </c>
      <c r="C11" s="391">
        <v>101769006.76499999</v>
      </c>
      <c r="D11" s="378">
        <v>383414.16000000003</v>
      </c>
      <c r="E11" s="391">
        <v>28560491.651999999</v>
      </c>
      <c r="F11" s="392">
        <v>130712912.57699998</v>
      </c>
    </row>
    <row r="12" spans="2:6" s="11" customFormat="1">
      <c r="B12" s="82" t="s">
        <v>91</v>
      </c>
      <c r="C12" s="393">
        <v>41849143.380999997</v>
      </c>
      <c r="D12" s="379">
        <v>125069.75999999999</v>
      </c>
      <c r="E12" s="393">
        <v>15611088.516000001</v>
      </c>
      <c r="F12" s="394">
        <v>57585301.656999998</v>
      </c>
    </row>
    <row r="13" spans="2:6" s="11" customFormat="1">
      <c r="B13" s="65" t="s">
        <v>92</v>
      </c>
      <c r="C13" s="391">
        <v>1441329932.1750002</v>
      </c>
      <c r="D13" s="378">
        <v>6415366.9900000002</v>
      </c>
      <c r="E13" s="391">
        <v>76800197.307999998</v>
      </c>
      <c r="F13" s="392">
        <v>1524545496.4730003</v>
      </c>
    </row>
    <row r="14" spans="2:6" s="11" customFormat="1">
      <c r="B14" s="82" t="s">
        <v>93</v>
      </c>
      <c r="C14" s="393">
        <v>843435437.02800012</v>
      </c>
      <c r="D14" s="379">
        <v>9284370.1699999999</v>
      </c>
      <c r="E14" s="393">
        <v>275732391.90000004</v>
      </c>
      <c r="F14" s="394">
        <v>1128452199.098</v>
      </c>
    </row>
    <row r="15" spans="2:6" s="11" customFormat="1">
      <c r="B15" s="65" t="s">
        <v>94</v>
      </c>
      <c r="C15" s="391">
        <v>652458187.90799999</v>
      </c>
      <c r="D15" s="378">
        <v>3697923.83</v>
      </c>
      <c r="E15" s="391">
        <v>207730869.102</v>
      </c>
      <c r="F15" s="392">
        <v>863886980.84000003</v>
      </c>
    </row>
    <row r="16" spans="2:6" s="11" customFormat="1">
      <c r="B16" s="82" t="s">
        <v>95</v>
      </c>
      <c r="C16" s="393">
        <v>530885701.551</v>
      </c>
      <c r="D16" s="379">
        <v>765584.24</v>
      </c>
      <c r="E16" s="393">
        <v>346362582.99000001</v>
      </c>
      <c r="F16" s="394">
        <v>878013868.78100002</v>
      </c>
    </row>
    <row r="17" spans="2:6" s="11" customFormat="1">
      <c r="B17" s="65" t="s">
        <v>96</v>
      </c>
      <c r="C17" s="391">
        <v>170367995.84399998</v>
      </c>
      <c r="D17" s="378">
        <v>812939.32000000007</v>
      </c>
      <c r="E17" s="391">
        <v>135250640.75299999</v>
      </c>
      <c r="F17" s="392">
        <v>306431575.91699994</v>
      </c>
    </row>
    <row r="18" spans="2:6" s="11" customFormat="1">
      <c r="B18" s="82" t="s">
        <v>97</v>
      </c>
      <c r="C18" s="393">
        <v>540495285.43799996</v>
      </c>
      <c r="D18" s="379">
        <v>2968517.23</v>
      </c>
      <c r="E18" s="393">
        <v>104081050.32399999</v>
      </c>
      <c r="F18" s="394">
        <v>647544852.99199998</v>
      </c>
    </row>
    <row r="19" spans="2:6" s="11" customFormat="1">
      <c r="B19" s="65" t="s">
        <v>98</v>
      </c>
      <c r="C19" s="391">
        <v>145133954.69599998</v>
      </c>
      <c r="D19" s="378">
        <v>1067132.83</v>
      </c>
      <c r="E19" s="391">
        <v>55230038.487000003</v>
      </c>
      <c r="F19" s="392">
        <v>201431126.01300001</v>
      </c>
    </row>
    <row r="20" spans="2:6" s="11" customFormat="1">
      <c r="B20" s="82" t="s">
        <v>99</v>
      </c>
      <c r="C20" s="393">
        <v>90824649.451999992</v>
      </c>
      <c r="D20" s="379">
        <v>508623.35999999999</v>
      </c>
      <c r="E20" s="393">
        <v>66457364.454999998</v>
      </c>
      <c r="F20" s="394">
        <v>157790637.26699999</v>
      </c>
    </row>
    <row r="21" spans="2:6" s="11" customFormat="1">
      <c r="B21" s="65" t="s">
        <v>100</v>
      </c>
      <c r="C21" s="391">
        <v>164134951.24700001</v>
      </c>
      <c r="D21" s="378">
        <v>1810640.49</v>
      </c>
      <c r="E21" s="391">
        <v>56329829.262999997</v>
      </c>
      <c r="F21" s="392">
        <v>222275421</v>
      </c>
    </row>
    <row r="22" spans="2:6" s="11" customFormat="1">
      <c r="B22" s="82" t="s">
        <v>101</v>
      </c>
      <c r="C22" s="393">
        <v>255332498.71899998</v>
      </c>
      <c r="D22" s="379">
        <v>1243080</v>
      </c>
      <c r="E22" s="393">
        <v>75993345.568999991</v>
      </c>
      <c r="F22" s="394">
        <v>332568924.28799999</v>
      </c>
    </row>
    <row r="23" spans="2:6" s="11" customFormat="1">
      <c r="B23" s="65" t="s">
        <v>102</v>
      </c>
      <c r="C23" s="391">
        <v>212766543.23800001</v>
      </c>
      <c r="D23" s="378">
        <v>1550175.85</v>
      </c>
      <c r="E23" s="391">
        <v>89042495.850999996</v>
      </c>
      <c r="F23" s="392">
        <v>303359214.93900001</v>
      </c>
    </row>
    <row r="24" spans="2:6" s="11" customFormat="1">
      <c r="B24" s="82" t="s">
        <v>103</v>
      </c>
      <c r="C24" s="393">
        <v>68807716.788000003</v>
      </c>
      <c r="D24" s="379">
        <v>721630.73</v>
      </c>
      <c r="E24" s="393">
        <v>30644914.614</v>
      </c>
      <c r="F24" s="394">
        <v>100174262.132</v>
      </c>
    </row>
    <row r="25" spans="2:6" s="11" customFormat="1">
      <c r="B25" s="65" t="s">
        <v>104</v>
      </c>
      <c r="C25" s="391">
        <v>1372660593.447</v>
      </c>
      <c r="D25" s="378">
        <v>5616388.6699999999</v>
      </c>
      <c r="E25" s="391">
        <v>206224009.55899999</v>
      </c>
      <c r="F25" s="392">
        <v>1584500991.6760001</v>
      </c>
    </row>
    <row r="26" spans="2:6" s="11" customFormat="1">
      <c r="B26" s="82" t="s">
        <v>105</v>
      </c>
      <c r="C26" s="393">
        <v>250049692.35299999</v>
      </c>
      <c r="D26" s="379">
        <v>2121393.13</v>
      </c>
      <c r="E26" s="393">
        <v>46269370.096000001</v>
      </c>
      <c r="F26" s="394">
        <v>298440455.579</v>
      </c>
    </row>
    <row r="27" spans="2:6" s="11" customFormat="1">
      <c r="B27" s="65" t="s">
        <v>106</v>
      </c>
      <c r="C27" s="391">
        <v>216457843.91500002</v>
      </c>
      <c r="D27" s="378">
        <v>1182540.3500000001</v>
      </c>
      <c r="E27" s="391">
        <v>58601749.476000004</v>
      </c>
      <c r="F27" s="392">
        <v>276242133.741</v>
      </c>
    </row>
    <row r="28" spans="2:6" s="11" customFormat="1">
      <c r="B28" s="82" t="s">
        <v>107</v>
      </c>
      <c r="C28" s="393">
        <v>129964938.485</v>
      </c>
      <c r="D28" s="379">
        <v>1140024.23</v>
      </c>
      <c r="E28" s="393">
        <v>43945350.173999995</v>
      </c>
      <c r="F28" s="394">
        <v>175050312.889</v>
      </c>
    </row>
    <row r="29" spans="2:6" s="11" customFormat="1">
      <c r="B29" s="65" t="s">
        <v>108</v>
      </c>
      <c r="C29" s="391">
        <v>254205550.46499997</v>
      </c>
      <c r="D29" s="378">
        <v>2143512.17</v>
      </c>
      <c r="E29" s="391">
        <v>85702155.931000009</v>
      </c>
      <c r="F29" s="392">
        <v>342051218.56599998</v>
      </c>
    </row>
    <row r="30" spans="2:6" s="11" customFormat="1">
      <c r="B30" s="82" t="s">
        <v>109</v>
      </c>
      <c r="C30" s="393">
        <v>345267919.491</v>
      </c>
      <c r="D30" s="379">
        <v>3487712.11</v>
      </c>
      <c r="E30" s="393">
        <v>73339893.71100001</v>
      </c>
      <c r="F30" s="394">
        <v>422095525.31200004</v>
      </c>
    </row>
    <row r="31" spans="2:6" s="11" customFormat="1">
      <c r="B31" s="65" t="s">
        <v>110</v>
      </c>
      <c r="C31" s="391">
        <v>114930199.63500001</v>
      </c>
      <c r="D31" s="378">
        <v>593456.39</v>
      </c>
      <c r="E31" s="391">
        <v>106024942.153</v>
      </c>
      <c r="F31" s="392">
        <v>221548598.178</v>
      </c>
    </row>
    <row r="32" spans="2:6" s="11" customFormat="1">
      <c r="B32" s="82" t="s">
        <v>111</v>
      </c>
      <c r="C32" s="393">
        <v>84035304.351999998</v>
      </c>
      <c r="D32" s="379">
        <v>1112362.93</v>
      </c>
      <c r="E32" s="393">
        <v>38971865.329999998</v>
      </c>
      <c r="F32" s="394">
        <v>124119532.612</v>
      </c>
    </row>
    <row r="33" spans="2:6" s="11" customFormat="1">
      <c r="B33" s="65" t="s">
        <v>112</v>
      </c>
      <c r="C33" s="391">
        <v>242443596.59</v>
      </c>
      <c r="D33" s="378">
        <v>1233907.47</v>
      </c>
      <c r="E33" s="391">
        <v>144046995.824</v>
      </c>
      <c r="F33" s="392">
        <v>387724499.884</v>
      </c>
    </row>
    <row r="34" spans="2:6" s="11" customFormat="1">
      <c r="B34" s="82" t="s">
        <v>113</v>
      </c>
      <c r="C34" s="393">
        <v>33277541.056000002</v>
      </c>
      <c r="D34" s="379">
        <v>310736.8</v>
      </c>
      <c r="E34" s="393">
        <v>10322919.876</v>
      </c>
      <c r="F34" s="394">
        <v>43911197.732000001</v>
      </c>
    </row>
    <row r="35" spans="2:6" s="11" customFormat="1">
      <c r="B35" s="65" t="s">
        <v>114</v>
      </c>
      <c r="C35" s="391">
        <v>312224443.78200001</v>
      </c>
      <c r="D35" s="378">
        <v>9046103.5199999996</v>
      </c>
      <c r="E35" s="391">
        <v>86223231.015999988</v>
      </c>
      <c r="F35" s="392">
        <v>407493778.31799996</v>
      </c>
    </row>
    <row r="36" spans="2:6" s="11" customFormat="1">
      <c r="B36" s="82" t="s">
        <v>115</v>
      </c>
      <c r="C36" s="393">
        <v>622104848.48599994</v>
      </c>
      <c r="D36" s="379">
        <v>5189761.12</v>
      </c>
      <c r="E36" s="393">
        <v>187034310.66999999</v>
      </c>
      <c r="F36" s="394">
        <v>814328920.2759999</v>
      </c>
    </row>
    <row r="37" spans="2:6" s="11" customFormat="1">
      <c r="B37" s="65" t="s">
        <v>116</v>
      </c>
      <c r="C37" s="391">
        <v>829783009.19200003</v>
      </c>
      <c r="D37" s="378">
        <v>7023254.4299999997</v>
      </c>
      <c r="E37" s="391">
        <v>98979125.993000001</v>
      </c>
      <c r="F37" s="392">
        <v>935785389.61500001</v>
      </c>
    </row>
    <row r="38" spans="2:6" s="11" customFormat="1">
      <c r="B38" s="82" t="s">
        <v>117</v>
      </c>
      <c r="C38" s="393">
        <v>469729839.74199998</v>
      </c>
      <c r="D38" s="379">
        <v>6609628.3500000006</v>
      </c>
      <c r="E38" s="393">
        <v>180674871.72399998</v>
      </c>
      <c r="F38" s="394">
        <v>657014339.81599998</v>
      </c>
    </row>
    <row r="39" spans="2:6" s="11" customFormat="1">
      <c r="B39" s="65" t="s">
        <v>118</v>
      </c>
      <c r="C39" s="391">
        <v>106531650.56200001</v>
      </c>
      <c r="D39" s="378">
        <v>396313.38399999996</v>
      </c>
      <c r="E39" s="391">
        <v>84544400.895000011</v>
      </c>
      <c r="F39" s="392">
        <v>191472364.84100002</v>
      </c>
    </row>
    <row r="40" spans="2:6" s="11" customFormat="1">
      <c r="B40" s="82" t="s">
        <v>119</v>
      </c>
      <c r="C40" s="393">
        <v>397315591.63499999</v>
      </c>
      <c r="D40" s="379">
        <v>2158696.09</v>
      </c>
      <c r="E40" s="393">
        <v>88890408.658000007</v>
      </c>
      <c r="F40" s="394">
        <v>488364696.38299996</v>
      </c>
    </row>
    <row r="41" spans="2:6" s="11" customFormat="1">
      <c r="B41" s="65" t="s">
        <v>120</v>
      </c>
      <c r="C41" s="391">
        <v>235015025.25099999</v>
      </c>
      <c r="D41" s="378">
        <v>1141036.71</v>
      </c>
      <c r="E41" s="391">
        <v>96278333.050999999</v>
      </c>
      <c r="F41" s="392">
        <v>332434395.01199996</v>
      </c>
    </row>
    <row r="42" spans="2:6" s="11" customFormat="1">
      <c r="B42" s="82" t="s">
        <v>121</v>
      </c>
      <c r="C42" s="393">
        <v>202480003.49000001</v>
      </c>
      <c r="D42" s="379">
        <v>5123436.17</v>
      </c>
      <c r="E42" s="393">
        <v>215115169.76899999</v>
      </c>
      <c r="F42" s="394">
        <v>422718609.42900002</v>
      </c>
    </row>
    <row r="43" spans="2:6" s="11" customFormat="1">
      <c r="B43" s="65" t="s">
        <v>122</v>
      </c>
      <c r="C43" s="391">
        <v>508010239.63600004</v>
      </c>
      <c r="D43" s="378">
        <v>3056096.4699999997</v>
      </c>
      <c r="E43" s="391">
        <v>120678669.288</v>
      </c>
      <c r="F43" s="392">
        <v>631745005.39400005</v>
      </c>
    </row>
    <row r="44" spans="2:6" s="11" customFormat="1">
      <c r="B44" s="82" t="s">
        <v>123</v>
      </c>
      <c r="C44" s="393">
        <v>93292153.500999987</v>
      </c>
      <c r="D44" s="379">
        <v>132853</v>
      </c>
      <c r="E44" s="393">
        <v>35283373.556999996</v>
      </c>
      <c r="F44" s="394">
        <v>128708380.05799998</v>
      </c>
    </row>
    <row r="45" spans="2:6" s="11" customFormat="1">
      <c r="B45" s="65" t="s">
        <v>124</v>
      </c>
      <c r="C45" s="391">
        <v>428547326.10100001</v>
      </c>
      <c r="D45" s="378">
        <v>1090898.8999999999</v>
      </c>
      <c r="E45" s="391">
        <v>110244645.23</v>
      </c>
      <c r="F45" s="392">
        <v>539882870.23099995</v>
      </c>
    </row>
    <row r="46" spans="2:6" s="11" customFormat="1">
      <c r="B46" s="82" t="s">
        <v>125</v>
      </c>
      <c r="C46" s="393">
        <v>79287113.017000005</v>
      </c>
      <c r="D46" s="379">
        <v>953322.95</v>
      </c>
      <c r="E46" s="393">
        <v>44193827.831</v>
      </c>
      <c r="F46" s="394">
        <v>124434263.79800001</v>
      </c>
    </row>
    <row r="47" spans="2:6" s="11" customFormat="1">
      <c r="B47" s="65" t="s">
        <v>126</v>
      </c>
      <c r="C47" s="391">
        <v>390812564.20799994</v>
      </c>
      <c r="D47" s="378">
        <v>5490759.25</v>
      </c>
      <c r="E47" s="391">
        <v>162059010.18599999</v>
      </c>
      <c r="F47" s="392">
        <v>558362333.64399993</v>
      </c>
    </row>
    <row r="48" spans="2:6" s="11" customFormat="1">
      <c r="B48" s="82" t="s">
        <v>127</v>
      </c>
      <c r="C48" s="393">
        <v>1195696512.198</v>
      </c>
      <c r="D48" s="379">
        <v>9598286.0700000003</v>
      </c>
      <c r="E48" s="393">
        <v>292943863.486</v>
      </c>
      <c r="F48" s="394">
        <v>1498238661.7539999</v>
      </c>
    </row>
    <row r="49" spans="2:7" s="11" customFormat="1">
      <c r="B49" s="168" t="s">
        <v>128</v>
      </c>
      <c r="C49" s="395">
        <v>157564611.74700001</v>
      </c>
      <c r="D49" s="396">
        <v>470094.01</v>
      </c>
      <c r="E49" s="395">
        <v>142679819.81099999</v>
      </c>
      <c r="F49" s="397">
        <v>300714525.56799996</v>
      </c>
    </row>
    <row r="50" spans="2:7" s="11" customFormat="1">
      <c r="B50" s="82" t="s">
        <v>129</v>
      </c>
      <c r="C50" s="393">
        <v>40615818.726999998</v>
      </c>
      <c r="D50" s="379">
        <v>90982.069999999992</v>
      </c>
      <c r="E50" s="393">
        <v>6513998.6030000001</v>
      </c>
      <c r="F50" s="394">
        <v>47220799.399999999</v>
      </c>
    </row>
    <row r="51" spans="2:7" s="11" customFormat="1">
      <c r="B51" s="65" t="s">
        <v>130</v>
      </c>
      <c r="C51" s="391">
        <v>1577035655.0549998</v>
      </c>
      <c r="D51" s="378">
        <v>15017574.17</v>
      </c>
      <c r="E51" s="391">
        <v>344627824.435</v>
      </c>
      <c r="F51" s="392">
        <v>1936681053.6599998</v>
      </c>
    </row>
    <row r="52" spans="2:7" s="11" customFormat="1">
      <c r="B52" s="82" t="s">
        <v>131</v>
      </c>
      <c r="C52" s="393">
        <v>600067914.41199994</v>
      </c>
      <c r="D52" s="379">
        <v>1837070.31</v>
      </c>
      <c r="E52" s="393">
        <v>439683395.05299997</v>
      </c>
      <c r="F52" s="394">
        <v>1041588379.7749999</v>
      </c>
    </row>
    <row r="53" spans="2:7" s="11" customFormat="1">
      <c r="B53" s="65" t="s">
        <v>132</v>
      </c>
      <c r="C53" s="395">
        <v>161767301.829</v>
      </c>
      <c r="D53" s="396">
        <v>1131723.6639999999</v>
      </c>
      <c r="E53" s="395">
        <v>31674073.789999999</v>
      </c>
      <c r="F53" s="392">
        <v>194573099.28299999</v>
      </c>
    </row>
    <row r="54" spans="2:7" s="11" customFormat="1">
      <c r="B54" s="82" t="s">
        <v>133</v>
      </c>
      <c r="C54" s="393">
        <v>132972111.266</v>
      </c>
      <c r="D54" s="379">
        <v>1094030.5900000001</v>
      </c>
      <c r="E54" s="393">
        <v>38147967.088999994</v>
      </c>
      <c r="F54" s="394">
        <v>172214108.94499999</v>
      </c>
    </row>
    <row r="55" spans="2:7" ht="15.75" thickBot="1">
      <c r="B55" s="65" t="s">
        <v>134</v>
      </c>
      <c r="C55" s="391">
        <v>62717593.458999999</v>
      </c>
      <c r="D55" s="378">
        <v>624221.04999999993</v>
      </c>
      <c r="E55" s="391">
        <v>57001738.902000003</v>
      </c>
      <c r="F55" s="392">
        <v>120343553.411</v>
      </c>
    </row>
    <row r="56" spans="2:7" ht="15.75" thickBot="1">
      <c r="B56" s="60" t="s">
        <v>2</v>
      </c>
      <c r="C56" s="377">
        <f>SUM(C5:C55)</f>
        <v>20608982869.238998</v>
      </c>
      <c r="D56" s="377">
        <f>SUM(D5:D55)</f>
        <v>174917376.15799996</v>
      </c>
      <c r="E56" s="377">
        <f>SUM(E5:E55)</f>
        <v>7097033335.6419983</v>
      </c>
      <c r="F56" s="398">
        <f>SUM(F5:F55)</f>
        <v>27880933581.039009</v>
      </c>
    </row>
    <row r="58" spans="2:7">
      <c r="B58" s="152" t="s">
        <v>293</v>
      </c>
      <c r="D58" s="18"/>
    </row>
    <row r="59" spans="2:7">
      <c r="B59" s="150" t="s">
        <v>355</v>
      </c>
    </row>
    <row r="60" spans="2:7">
      <c r="B60" s="500" t="s">
        <v>294</v>
      </c>
      <c r="C60" s="500"/>
      <c r="D60" s="500"/>
      <c r="E60" s="500"/>
      <c r="F60" s="500"/>
      <c r="G60" s="500"/>
    </row>
  </sheetData>
  <mergeCells count="2">
    <mergeCell ref="C3:F3"/>
    <mergeCell ref="B60:G60"/>
  </mergeCells>
  <pageMargins left="0.7" right="0.7" top="0.75" bottom="0.75" header="0.3" footer="0.3"/>
  <pageSetup paperSize="17" scale="78" orientation="portrait" r:id="rId1"/>
  <headerFooter>
    <oddHeader xml:space="preserve">&amp;R&amp;A
</oddHeader>
  </headerFooter>
  <drawing r:id="rId2"/>
</worksheet>
</file>

<file path=xl/worksheets/sheet17.xml><?xml version="1.0" encoding="utf-8"?>
<worksheet xmlns="http://schemas.openxmlformats.org/spreadsheetml/2006/main" xmlns:r="http://schemas.openxmlformats.org/officeDocument/2006/relationships">
  <sheetPr codeName="Sheet17">
    <pageSetUpPr fitToPage="1"/>
  </sheetPr>
  <dimension ref="B1:J32"/>
  <sheetViews>
    <sheetView zoomScaleNormal="100" workbookViewId="0">
      <selection activeCell="A74" sqref="A74"/>
    </sheetView>
  </sheetViews>
  <sheetFormatPr defaultRowHeight="15"/>
  <cols>
    <col min="1" max="1" width="2.7109375" style="6" customWidth="1"/>
    <col min="2" max="2" width="44.5703125" style="6" customWidth="1"/>
    <col min="3" max="3" width="15.28515625" style="6" customWidth="1"/>
    <col min="4" max="4" width="18.140625" style="6" customWidth="1"/>
    <col min="5" max="5" width="14" style="6" customWidth="1"/>
    <col min="6" max="6" width="15.85546875" style="6" customWidth="1"/>
    <col min="7" max="7" width="18.28515625" style="8" customWidth="1"/>
    <col min="8" max="8" width="33.140625" style="8" customWidth="1"/>
    <col min="9" max="9" width="11.5703125" style="6" bestFit="1" customWidth="1"/>
    <col min="10" max="10" width="10.5703125" style="214" bestFit="1" customWidth="1"/>
    <col min="11" max="12" width="8" style="6" bestFit="1" customWidth="1"/>
    <col min="13" max="13" width="9" style="6" bestFit="1" customWidth="1"/>
    <col min="14" max="14" width="7.28515625" style="6" bestFit="1" customWidth="1"/>
    <col min="15" max="15" width="13.28515625" style="6" bestFit="1" customWidth="1"/>
    <col min="16" max="16" width="10.7109375" style="6" bestFit="1" customWidth="1"/>
    <col min="17" max="17" width="2" style="6" bestFit="1" customWidth="1"/>
    <col min="18" max="18" width="6" style="6" bestFit="1" customWidth="1"/>
    <col min="19" max="19" width="7" style="6" bestFit="1" customWidth="1"/>
    <col min="20" max="21" width="8" style="6" bestFit="1" customWidth="1"/>
    <col min="22" max="22" width="9" style="6" bestFit="1" customWidth="1"/>
    <col min="23" max="23" width="7.28515625" style="6" bestFit="1" customWidth="1"/>
    <col min="24" max="24" width="10" style="6" bestFit="1" customWidth="1"/>
    <col min="25" max="25" width="11.7109375" style="6" bestFit="1" customWidth="1"/>
    <col min="26" max="26" width="10.7109375" style="6" bestFit="1" customWidth="1"/>
    <col min="27" max="28" width="3" style="6" bestFit="1" customWidth="1"/>
    <col min="29" max="30" width="5" style="6" bestFit="1" customWidth="1"/>
    <col min="31" max="31" width="7.28515625" style="6" bestFit="1" customWidth="1"/>
    <col min="32" max="32" width="14.140625" style="6" bestFit="1" customWidth="1"/>
    <col min="33" max="33" width="9.140625" style="6" bestFit="1" customWidth="1"/>
    <col min="34" max="34" width="12.140625" style="6" bestFit="1" customWidth="1"/>
    <col min="35" max="35" width="11.28515625" style="6" bestFit="1" customWidth="1"/>
    <col min="36" max="36" width="7" style="6" bestFit="1" customWidth="1"/>
    <col min="37" max="37" width="11" style="6" bestFit="1" customWidth="1"/>
    <col min="38" max="38" width="8" style="6" bestFit="1" customWidth="1"/>
    <col min="39" max="39" width="11" style="6" bestFit="1" customWidth="1"/>
    <col min="40" max="40" width="12" style="6" bestFit="1" customWidth="1"/>
    <col min="41" max="45" width="11" style="6" bestFit="1" customWidth="1"/>
    <col min="46" max="46" width="8" style="6" bestFit="1" customWidth="1"/>
    <col min="47" max="47" width="11" style="6" bestFit="1" customWidth="1"/>
    <col min="48" max="50" width="12" style="6" bestFit="1" customWidth="1"/>
    <col min="51" max="51" width="9" style="6" bestFit="1" customWidth="1"/>
    <col min="52" max="52" width="11" style="6" bestFit="1" customWidth="1"/>
    <col min="53" max="53" width="13.28515625" style="6" bestFit="1" customWidth="1"/>
    <col min="54" max="54" width="7" style="6" bestFit="1" customWidth="1"/>
    <col min="55" max="55" width="6" style="6" bestFit="1" customWidth="1"/>
    <col min="56" max="56" width="7" style="6" bestFit="1" customWidth="1"/>
    <col min="57" max="57" width="10" style="6" bestFit="1" customWidth="1"/>
    <col min="58" max="58" width="11" style="6" bestFit="1" customWidth="1"/>
    <col min="59" max="59" width="2" style="6" bestFit="1" customWidth="1"/>
    <col min="60" max="60" width="5" style="6" bestFit="1" customWidth="1"/>
    <col min="61" max="65" width="7" style="6" bestFit="1" customWidth="1"/>
    <col min="66" max="66" width="5" style="6" bestFit="1" customWidth="1"/>
    <col min="67" max="68" width="7" style="6" bestFit="1" customWidth="1"/>
    <col min="69" max="70" width="8" style="6" bestFit="1" customWidth="1"/>
    <col min="71" max="71" width="6" style="6" bestFit="1" customWidth="1"/>
    <col min="72" max="72" width="10" style="6" bestFit="1" customWidth="1"/>
    <col min="73" max="73" width="6" style="6" bestFit="1" customWidth="1"/>
    <col min="74" max="74" width="9" style="6" bestFit="1" customWidth="1"/>
    <col min="75" max="76" width="10" style="6" bestFit="1" customWidth="1"/>
    <col min="77" max="80" width="9" style="6" bestFit="1" customWidth="1"/>
    <col min="81" max="82" width="10" style="6" bestFit="1" customWidth="1"/>
    <col min="83" max="83" width="7" style="6" bestFit="1" customWidth="1"/>
    <col min="84" max="85" width="10" style="6" bestFit="1" customWidth="1"/>
    <col min="86" max="86" width="11" style="6" bestFit="1" customWidth="1"/>
    <col min="87" max="87" width="8" style="6" bestFit="1" customWidth="1"/>
    <col min="88" max="92" width="12" style="6" bestFit="1" customWidth="1"/>
    <col min="93" max="93" width="11" style="6" bestFit="1" customWidth="1"/>
    <col min="94" max="94" width="12" style="6" bestFit="1" customWidth="1"/>
    <col min="95" max="95" width="14.140625" style="6" bestFit="1" customWidth="1"/>
    <col min="96" max="96" width="9.140625" style="6"/>
    <col min="97" max="97" width="12.140625" style="6" bestFit="1" customWidth="1"/>
    <col min="98" max="98" width="11.28515625" style="6" bestFit="1" customWidth="1"/>
    <col min="99" max="16384" width="9.140625" style="6"/>
  </cols>
  <sheetData>
    <row r="1" spans="2:9" ht="18.75">
      <c r="B1" s="48" t="s">
        <v>167</v>
      </c>
    </row>
    <row r="2" spans="2:9" ht="17.25">
      <c r="B2" s="164" t="s">
        <v>336</v>
      </c>
    </row>
    <row r="3" spans="2:9" ht="15" customHeight="1" thickBot="1">
      <c r="B3" s="30"/>
      <c r="D3" s="8"/>
      <c r="E3" s="8"/>
      <c r="G3" s="6"/>
      <c r="H3" s="6"/>
    </row>
    <row r="4" spans="2:9" s="9" customFormat="1" ht="45.75" thickBot="1">
      <c r="B4" s="130" t="s">
        <v>3</v>
      </c>
      <c r="C4" s="71" t="s">
        <v>50</v>
      </c>
      <c r="D4" s="71" t="s">
        <v>51</v>
      </c>
      <c r="E4" s="71" t="s">
        <v>52</v>
      </c>
      <c r="F4" s="71" t="s">
        <v>53</v>
      </c>
      <c r="G4" s="300" t="s">
        <v>350</v>
      </c>
      <c r="H4" s="131" t="s">
        <v>54</v>
      </c>
    </row>
    <row r="5" spans="2:9">
      <c r="B5" s="399" t="s">
        <v>6</v>
      </c>
      <c r="C5" s="108">
        <v>627</v>
      </c>
      <c r="D5" s="108">
        <v>70</v>
      </c>
      <c r="E5" s="108">
        <v>96</v>
      </c>
      <c r="F5" s="108">
        <v>793</v>
      </c>
      <c r="G5" s="301">
        <v>9469744.1799999997</v>
      </c>
      <c r="H5" s="297">
        <v>14588373.059999999</v>
      </c>
      <c r="I5" s="9"/>
    </row>
    <row r="6" spans="2:9">
      <c r="B6" s="200" t="s">
        <v>320</v>
      </c>
      <c r="C6" s="109">
        <v>5122</v>
      </c>
      <c r="D6" s="109">
        <v>88</v>
      </c>
      <c r="E6" s="109">
        <v>2344</v>
      </c>
      <c r="F6" s="109">
        <v>7554</v>
      </c>
      <c r="G6" s="302">
        <v>750000</v>
      </c>
      <c r="H6" s="298">
        <v>0</v>
      </c>
      <c r="I6" s="9"/>
    </row>
    <row r="7" spans="2:9">
      <c r="B7" s="399" t="s">
        <v>321</v>
      </c>
      <c r="C7" s="108">
        <v>2975</v>
      </c>
      <c r="D7" s="108">
        <v>166</v>
      </c>
      <c r="E7" s="108">
        <v>3315</v>
      </c>
      <c r="F7" s="108">
        <v>6456</v>
      </c>
      <c r="G7" s="301">
        <v>98000</v>
      </c>
      <c r="H7" s="297">
        <v>632238.06999999995</v>
      </c>
      <c r="I7" s="9"/>
    </row>
    <row r="8" spans="2:9">
      <c r="B8" s="200" t="s">
        <v>9</v>
      </c>
      <c r="C8" s="109">
        <v>1</v>
      </c>
      <c r="D8" s="109">
        <v>24</v>
      </c>
      <c r="E8" s="109">
        <v>0</v>
      </c>
      <c r="F8" s="109">
        <v>25</v>
      </c>
      <c r="G8" s="109">
        <v>0</v>
      </c>
      <c r="H8" s="298">
        <v>0</v>
      </c>
      <c r="I8" s="9"/>
    </row>
    <row r="9" spans="2:9">
      <c r="B9" s="399" t="s">
        <v>322</v>
      </c>
      <c r="C9" s="108">
        <v>13</v>
      </c>
      <c r="D9" s="108">
        <v>72</v>
      </c>
      <c r="E9" s="108">
        <v>0</v>
      </c>
      <c r="F9" s="108">
        <v>85</v>
      </c>
      <c r="G9" s="110">
        <v>0</v>
      </c>
      <c r="H9" s="297">
        <v>446233</v>
      </c>
      <c r="I9" s="9"/>
    </row>
    <row r="10" spans="2:9">
      <c r="B10" s="200" t="s">
        <v>323</v>
      </c>
      <c r="C10" s="109">
        <v>1</v>
      </c>
      <c r="D10" s="109">
        <v>0</v>
      </c>
      <c r="E10" s="109">
        <v>2</v>
      </c>
      <c r="F10" s="109">
        <v>3</v>
      </c>
      <c r="G10" s="109">
        <v>0</v>
      </c>
      <c r="H10" s="298">
        <v>0</v>
      </c>
      <c r="I10" s="9"/>
    </row>
    <row r="11" spans="2:9">
      <c r="B11" s="399" t="s">
        <v>12</v>
      </c>
      <c r="C11" s="108">
        <v>228</v>
      </c>
      <c r="D11" s="108">
        <v>2</v>
      </c>
      <c r="E11" s="108">
        <v>73</v>
      </c>
      <c r="F11" s="108">
        <v>303</v>
      </c>
      <c r="G11" s="301">
        <v>107844</v>
      </c>
      <c r="H11" s="297">
        <v>12162907</v>
      </c>
      <c r="I11" s="9"/>
    </row>
    <row r="12" spans="2:9">
      <c r="B12" s="200" t="s">
        <v>13</v>
      </c>
      <c r="C12" s="109">
        <v>0</v>
      </c>
      <c r="D12" s="109">
        <v>0</v>
      </c>
      <c r="E12" s="109">
        <v>0</v>
      </c>
      <c r="F12" s="109">
        <v>0</v>
      </c>
      <c r="G12" s="109">
        <v>0</v>
      </c>
      <c r="H12" s="441">
        <v>0</v>
      </c>
      <c r="I12" s="9"/>
    </row>
    <row r="13" spans="2:9">
      <c r="B13" s="399" t="s">
        <v>14</v>
      </c>
      <c r="C13" s="108">
        <v>174</v>
      </c>
      <c r="D13" s="108">
        <v>0</v>
      </c>
      <c r="E13" s="108">
        <v>4</v>
      </c>
      <c r="F13" s="108">
        <v>178</v>
      </c>
      <c r="G13" s="301">
        <v>9667782</v>
      </c>
      <c r="H13" s="297">
        <v>52114796.07</v>
      </c>
      <c r="I13" s="9"/>
    </row>
    <row r="14" spans="2:9">
      <c r="B14" s="200" t="s">
        <v>15</v>
      </c>
      <c r="C14" s="109">
        <v>34</v>
      </c>
      <c r="D14" s="109">
        <v>4</v>
      </c>
      <c r="E14" s="109">
        <v>3</v>
      </c>
      <c r="F14" s="109">
        <v>41</v>
      </c>
      <c r="G14" s="109">
        <v>0</v>
      </c>
      <c r="H14" s="298">
        <v>5323293</v>
      </c>
      <c r="I14" s="9"/>
    </row>
    <row r="15" spans="2:9">
      <c r="B15" s="399" t="s">
        <v>16</v>
      </c>
      <c r="C15" s="108">
        <v>368</v>
      </c>
      <c r="D15" s="108">
        <v>10</v>
      </c>
      <c r="E15" s="108">
        <v>247</v>
      </c>
      <c r="F15" s="108">
        <v>625</v>
      </c>
      <c r="G15" s="301">
        <v>4655792</v>
      </c>
      <c r="H15" s="297">
        <v>4222333.75</v>
      </c>
      <c r="I15" s="9"/>
    </row>
    <row r="16" spans="2:9">
      <c r="B16" s="200" t="s">
        <v>17</v>
      </c>
      <c r="C16" s="109">
        <v>498</v>
      </c>
      <c r="D16" s="109">
        <v>52</v>
      </c>
      <c r="E16" s="109">
        <v>172</v>
      </c>
      <c r="F16" s="109">
        <v>722</v>
      </c>
      <c r="G16" s="302">
        <v>-70898</v>
      </c>
      <c r="H16" s="298">
        <v>5194281.4200000009</v>
      </c>
      <c r="I16" s="9"/>
    </row>
    <row r="17" spans="2:10" ht="15.75" customHeight="1">
      <c r="B17" s="399" t="s">
        <v>18</v>
      </c>
      <c r="C17" s="108">
        <v>46</v>
      </c>
      <c r="D17" s="108">
        <v>0</v>
      </c>
      <c r="E17" s="108">
        <v>6</v>
      </c>
      <c r="F17" s="108">
        <v>52</v>
      </c>
      <c r="G17" s="110">
        <v>0</v>
      </c>
      <c r="H17" s="297">
        <v>1884893</v>
      </c>
      <c r="I17" s="9"/>
    </row>
    <row r="18" spans="2:10">
      <c r="B18" s="200" t="s">
        <v>19</v>
      </c>
      <c r="C18" s="109">
        <v>13</v>
      </c>
      <c r="D18" s="109">
        <v>2</v>
      </c>
      <c r="E18" s="109">
        <v>19</v>
      </c>
      <c r="F18" s="109">
        <v>34</v>
      </c>
      <c r="G18" s="109">
        <v>0</v>
      </c>
      <c r="H18" s="298">
        <v>753546.09499999997</v>
      </c>
      <c r="I18" s="9"/>
    </row>
    <row r="19" spans="2:10">
      <c r="B19" s="399" t="s">
        <v>30</v>
      </c>
      <c r="C19" s="108">
        <v>38</v>
      </c>
      <c r="D19" s="108">
        <v>0</v>
      </c>
      <c r="E19" s="108">
        <v>65</v>
      </c>
      <c r="F19" s="108">
        <v>103</v>
      </c>
      <c r="G19" s="110">
        <v>0</v>
      </c>
      <c r="H19" s="297">
        <v>1257348</v>
      </c>
      <c r="I19" s="9"/>
    </row>
    <row r="20" spans="2:10">
      <c r="B20" s="200" t="s">
        <v>21</v>
      </c>
      <c r="C20" s="109">
        <v>12</v>
      </c>
      <c r="D20" s="109">
        <v>0</v>
      </c>
      <c r="E20" s="109">
        <v>1</v>
      </c>
      <c r="F20" s="109">
        <v>13</v>
      </c>
      <c r="G20" s="109">
        <v>0</v>
      </c>
      <c r="H20" s="298">
        <v>248901</v>
      </c>
      <c r="I20" s="9"/>
    </row>
    <row r="21" spans="2:10">
      <c r="B21" s="399" t="s">
        <v>324</v>
      </c>
      <c r="C21" s="108">
        <v>604</v>
      </c>
      <c r="D21" s="108">
        <v>25</v>
      </c>
      <c r="E21" s="108">
        <v>1320</v>
      </c>
      <c r="F21" s="108">
        <v>1949</v>
      </c>
      <c r="G21" s="110">
        <v>0</v>
      </c>
      <c r="H21" s="297">
        <v>0</v>
      </c>
      <c r="I21" s="9"/>
    </row>
    <row r="22" spans="2:10">
      <c r="B22" s="200" t="s">
        <v>23</v>
      </c>
      <c r="C22" s="109">
        <v>0</v>
      </c>
      <c r="D22" s="109">
        <v>0</v>
      </c>
      <c r="E22" s="109">
        <v>0</v>
      </c>
      <c r="F22" s="109">
        <v>0</v>
      </c>
      <c r="G22" s="109">
        <v>0</v>
      </c>
      <c r="H22" s="441">
        <v>0</v>
      </c>
      <c r="I22" s="9"/>
    </row>
    <row r="23" spans="2:10">
      <c r="B23" s="399" t="s">
        <v>24</v>
      </c>
      <c r="C23" s="108">
        <v>1586</v>
      </c>
      <c r="D23" s="108">
        <v>27</v>
      </c>
      <c r="E23" s="108">
        <v>39</v>
      </c>
      <c r="F23" s="108">
        <v>1652</v>
      </c>
      <c r="G23" s="301">
        <v>75366171</v>
      </c>
      <c r="H23" s="297">
        <v>102903995.31</v>
      </c>
      <c r="I23" s="9"/>
    </row>
    <row r="24" spans="2:10">
      <c r="B24" s="200" t="s">
        <v>25</v>
      </c>
      <c r="C24" s="109">
        <v>142</v>
      </c>
      <c r="D24" s="109">
        <v>1</v>
      </c>
      <c r="E24" s="109">
        <v>1</v>
      </c>
      <c r="F24" s="109">
        <v>144</v>
      </c>
      <c r="G24" s="109">
        <v>0</v>
      </c>
      <c r="H24" s="298">
        <v>5863820.2999999998</v>
      </c>
      <c r="I24" s="9"/>
    </row>
    <row r="25" spans="2:10">
      <c r="B25" s="399" t="s">
        <v>26</v>
      </c>
      <c r="C25" s="108">
        <v>414</v>
      </c>
      <c r="D25" s="108">
        <v>362</v>
      </c>
      <c r="E25" s="108">
        <v>2081</v>
      </c>
      <c r="F25" s="108">
        <v>2857</v>
      </c>
      <c r="G25" s="301">
        <v>0</v>
      </c>
      <c r="H25" s="297">
        <v>5515399.4299999997</v>
      </c>
      <c r="I25" s="9"/>
    </row>
    <row r="26" spans="2:10">
      <c r="B26" s="200" t="s">
        <v>27</v>
      </c>
      <c r="C26" s="109">
        <v>1</v>
      </c>
      <c r="D26" s="109">
        <v>0</v>
      </c>
      <c r="E26" s="109">
        <v>0</v>
      </c>
      <c r="F26" s="109">
        <v>1</v>
      </c>
      <c r="G26" s="109">
        <v>0</v>
      </c>
      <c r="H26" s="298">
        <v>694462.91</v>
      </c>
      <c r="I26" s="9"/>
    </row>
    <row r="27" spans="2:10" ht="15.75" thickBot="1">
      <c r="B27" s="399" t="s">
        <v>168</v>
      </c>
      <c r="C27" s="108">
        <v>68</v>
      </c>
      <c r="D27" s="108">
        <v>0</v>
      </c>
      <c r="E27" s="108">
        <v>5</v>
      </c>
      <c r="F27" s="108">
        <v>73</v>
      </c>
      <c r="G27" s="110">
        <v>0</v>
      </c>
      <c r="H27" s="297">
        <v>2049747.84</v>
      </c>
      <c r="I27" s="9"/>
    </row>
    <row r="28" spans="2:10" s="3" customFormat="1" ht="15.75" thickBot="1">
      <c r="B28" s="128" t="s">
        <v>2</v>
      </c>
      <c r="C28" s="54">
        <f t="shared" ref="C28:H28" si="0">SUM(C5:C27)</f>
        <v>12965</v>
      </c>
      <c r="D28" s="54">
        <f t="shared" si="0"/>
        <v>905</v>
      </c>
      <c r="E28" s="54">
        <f t="shared" si="0"/>
        <v>9793</v>
      </c>
      <c r="F28" s="54">
        <f t="shared" si="0"/>
        <v>23663</v>
      </c>
      <c r="G28" s="294">
        <f t="shared" si="0"/>
        <v>100044435.18000001</v>
      </c>
      <c r="H28" s="299">
        <f t="shared" si="0"/>
        <v>215856569.25500003</v>
      </c>
      <c r="J28" s="234"/>
    </row>
    <row r="29" spans="2:10" s="151" customFormat="1">
      <c r="G29" s="8"/>
      <c r="H29" s="8"/>
      <c r="J29" s="214"/>
    </row>
    <row r="30" spans="2:10" s="151" customFormat="1">
      <c r="B30" s="152" t="s">
        <v>293</v>
      </c>
      <c r="G30" s="8"/>
      <c r="H30" s="8"/>
      <c r="J30" s="214"/>
    </row>
    <row r="31" spans="2:10">
      <c r="B31" s="151" t="s">
        <v>325</v>
      </c>
    </row>
    <row r="32" spans="2:10">
      <c r="B32" s="151" t="s">
        <v>358</v>
      </c>
    </row>
  </sheetData>
  <pageMargins left="0.7" right="0.7" top="0.75" bottom="0.75" header="0.3" footer="0.3"/>
  <pageSetup paperSize="17" scale="77" orientation="landscape" r:id="rId1"/>
  <headerFooter>
    <oddHeader>&amp;R&amp;A</oddHeader>
  </headerFooter>
  <drawing r:id="rId2"/>
</worksheet>
</file>

<file path=xl/worksheets/sheet18.xml><?xml version="1.0" encoding="utf-8"?>
<worksheet xmlns="http://schemas.openxmlformats.org/spreadsheetml/2006/main" xmlns:r="http://schemas.openxmlformats.org/officeDocument/2006/relationships">
  <sheetPr codeName="Sheet18">
    <pageSetUpPr fitToPage="1"/>
  </sheetPr>
  <dimension ref="B1:N45"/>
  <sheetViews>
    <sheetView topLeftCell="A10" zoomScaleNormal="100" workbookViewId="0">
      <selection activeCell="H13" sqref="H13"/>
    </sheetView>
  </sheetViews>
  <sheetFormatPr defaultRowHeight="15"/>
  <cols>
    <col min="1" max="1" width="2.7109375" customWidth="1"/>
    <col min="2" max="2" width="51.42578125" customWidth="1"/>
    <col min="3" max="3" width="25.85546875" style="6" customWidth="1"/>
    <col min="4" max="4" width="25.7109375" style="6" customWidth="1"/>
    <col min="5" max="5" width="14.85546875" style="8" customWidth="1"/>
    <col min="6" max="6" width="17" style="8" bestFit="1" customWidth="1"/>
    <col min="7" max="7" width="23.5703125" bestFit="1" customWidth="1"/>
    <col min="8" max="8" width="12.5703125" bestFit="1" customWidth="1"/>
    <col min="9" max="10" width="2" customWidth="1"/>
    <col min="11" max="11" width="3" customWidth="1"/>
    <col min="12" max="12" width="26.5703125" bestFit="1" customWidth="1"/>
    <col min="13" max="13" width="22" bestFit="1" customWidth="1"/>
    <col min="14" max="14" width="8" bestFit="1" customWidth="1"/>
    <col min="15" max="15" width="5" customWidth="1"/>
    <col min="16" max="16" width="6" customWidth="1"/>
    <col min="17" max="19" width="7" customWidth="1"/>
    <col min="20" max="25" width="8" customWidth="1"/>
    <col min="26" max="27" width="9" customWidth="1"/>
    <col min="28" max="28" width="7.28515625" customWidth="1"/>
    <col min="29" max="29" width="11.28515625" bestFit="1" customWidth="1"/>
  </cols>
  <sheetData>
    <row r="1" spans="2:8" ht="18.75">
      <c r="B1" s="48" t="s">
        <v>167</v>
      </c>
    </row>
    <row r="2" spans="2:8" ht="17.25">
      <c r="B2" s="160" t="s">
        <v>195</v>
      </c>
    </row>
    <row r="3" spans="2:8" ht="15" customHeight="1" thickBot="1">
      <c r="B3" s="27"/>
    </row>
    <row r="4" spans="2:8" s="10" customFormat="1" ht="15.75" thickBot="1">
      <c r="B4" s="57" t="s">
        <v>249</v>
      </c>
      <c r="C4" s="58" t="s">
        <v>55</v>
      </c>
      <c r="D4" s="58" t="s">
        <v>80</v>
      </c>
      <c r="E4" s="59" t="s">
        <v>56</v>
      </c>
      <c r="F4" s="59" t="s">
        <v>352</v>
      </c>
      <c r="G4" s="77" t="s">
        <v>31</v>
      </c>
    </row>
    <row r="5" spans="2:8">
      <c r="B5" s="5" t="s">
        <v>57</v>
      </c>
      <c r="C5" s="5">
        <v>6066</v>
      </c>
      <c r="D5" s="5">
        <v>17589600.890000001</v>
      </c>
      <c r="E5" s="110">
        <v>0</v>
      </c>
      <c r="F5" s="110">
        <v>0</v>
      </c>
      <c r="G5" s="303">
        <v>22223016.498999998</v>
      </c>
      <c r="H5" s="91"/>
    </row>
    <row r="6" spans="2:8">
      <c r="B6" s="79" t="s">
        <v>58</v>
      </c>
      <c r="C6" s="79">
        <v>610</v>
      </c>
      <c r="D6" s="79">
        <v>4382232.04</v>
      </c>
      <c r="E6" s="79">
        <v>1077327.3999999999</v>
      </c>
      <c r="F6" s="381">
        <f>VLOOKUP(B6,[1]PT_DM!$A$4:$B$16,2,FALSE)</f>
        <v>0</v>
      </c>
      <c r="G6" s="304">
        <v>1489683.62</v>
      </c>
      <c r="H6" s="91"/>
    </row>
    <row r="7" spans="2:8">
      <c r="B7" s="5" t="s">
        <v>156</v>
      </c>
      <c r="C7" s="5">
        <v>1</v>
      </c>
      <c r="D7" s="5">
        <v>47259</v>
      </c>
      <c r="E7" s="110">
        <v>0</v>
      </c>
      <c r="F7" s="110">
        <v>0</v>
      </c>
      <c r="G7" s="303">
        <v>184001.05</v>
      </c>
      <c r="H7" s="91"/>
    </row>
    <row r="8" spans="2:8">
      <c r="B8" s="79" t="s">
        <v>157</v>
      </c>
      <c r="C8" s="79">
        <v>1</v>
      </c>
      <c r="D8" s="79">
        <v>49364.06</v>
      </c>
      <c r="E8" s="109">
        <v>0</v>
      </c>
      <c r="F8" s="109">
        <v>0</v>
      </c>
      <c r="G8" s="304">
        <v>194632.5</v>
      </c>
      <c r="H8" s="91"/>
    </row>
    <row r="9" spans="2:8">
      <c r="B9" s="5" t="s">
        <v>158</v>
      </c>
      <c r="C9" s="5">
        <v>212</v>
      </c>
      <c r="D9" s="5">
        <v>1985273</v>
      </c>
      <c r="E9" s="5">
        <v>89.144000000000005</v>
      </c>
      <c r="F9" s="380">
        <f>VLOOKUP(B9,[1]PT_DM!$A$4:$B$16,2,FALSE)</f>
        <v>0</v>
      </c>
      <c r="G9" s="303">
        <v>36599880.469999999</v>
      </c>
      <c r="H9" s="91"/>
    </row>
    <row r="10" spans="2:8">
      <c r="B10" s="79" t="s">
        <v>159</v>
      </c>
      <c r="C10" s="79">
        <v>3275</v>
      </c>
      <c r="D10" s="79">
        <v>11281082.5</v>
      </c>
      <c r="E10" s="79">
        <v>4686.0690000000004</v>
      </c>
      <c r="F10" s="381">
        <f>VLOOKUP(B10,[1]PT_DM!$A$4:$B$16,2,FALSE)</f>
        <v>0</v>
      </c>
      <c r="G10" s="304">
        <v>148958352.66499999</v>
      </c>
      <c r="H10" s="91"/>
    </row>
    <row r="11" spans="2:8">
      <c r="B11" s="5" t="s">
        <v>59</v>
      </c>
      <c r="C11" s="5">
        <v>50</v>
      </c>
      <c r="D11" s="5">
        <v>903729</v>
      </c>
      <c r="E11" s="5">
        <v>22.86</v>
      </c>
      <c r="F11" s="380">
        <f>VLOOKUP(B11,[1]PT_DM!$A$4:$B$16,2,FALSE)</f>
        <v>76718146</v>
      </c>
      <c r="G11" s="303">
        <v>1651450.45</v>
      </c>
      <c r="H11" s="91"/>
    </row>
    <row r="12" spans="2:8">
      <c r="B12" s="79" t="s">
        <v>60</v>
      </c>
      <c r="C12" s="79">
        <v>14</v>
      </c>
      <c r="D12" s="79">
        <v>53794</v>
      </c>
      <c r="E12" s="79">
        <v>12.63</v>
      </c>
      <c r="F12" s="381">
        <f>VLOOKUP(B12,[1]PT_DM!$A$4:$B$16,2,FALSE)</f>
        <v>0</v>
      </c>
      <c r="G12" s="304">
        <v>21183</v>
      </c>
      <c r="H12" s="91"/>
    </row>
    <row r="13" spans="2:8">
      <c r="B13" s="5" t="s">
        <v>351</v>
      </c>
      <c r="C13" s="5">
        <v>12475</v>
      </c>
      <c r="D13" s="5">
        <v>30667804.09</v>
      </c>
      <c r="E13" s="5">
        <v>73708.702000000005</v>
      </c>
      <c r="F13" s="380">
        <f>VLOOKUP(B13,[1]PT_DM!$A$4:$B$16,2,FALSE)</f>
        <v>0</v>
      </c>
      <c r="G13" s="303">
        <v>1222352.7609999999</v>
      </c>
      <c r="H13" s="91"/>
    </row>
    <row r="14" spans="2:8">
      <c r="B14" s="79" t="s">
        <v>62</v>
      </c>
      <c r="C14" s="79">
        <v>508</v>
      </c>
      <c r="D14" s="79">
        <v>2288178.4900000002</v>
      </c>
      <c r="E14" s="79">
        <v>59.79</v>
      </c>
      <c r="F14" s="381">
        <f>VLOOKUP(B14,[1]PT_DM!$A$4:$B$16,2,FALSE)</f>
        <v>0</v>
      </c>
      <c r="G14" s="304">
        <v>707263.95000000007</v>
      </c>
      <c r="H14" s="91"/>
    </row>
    <row r="15" spans="2:8">
      <c r="B15" s="5" t="s">
        <v>63</v>
      </c>
      <c r="C15" s="5">
        <v>80</v>
      </c>
      <c r="D15" s="5">
        <v>454706.36</v>
      </c>
      <c r="E15" s="5">
        <v>315.33999999999997</v>
      </c>
      <c r="F15" s="380">
        <f>VLOOKUP(B15,[1]PT_DM!$A$4:$B$16,2,FALSE)</f>
        <v>15003593.18</v>
      </c>
      <c r="G15" s="303">
        <v>1976883.15</v>
      </c>
      <c r="H15" s="91"/>
    </row>
    <row r="16" spans="2:8" ht="15.75" thickBot="1">
      <c r="B16" s="79" t="s">
        <v>251</v>
      </c>
      <c r="C16" s="79">
        <v>371</v>
      </c>
      <c r="D16" s="79">
        <v>418612</v>
      </c>
      <c r="E16" s="79">
        <v>1845.598</v>
      </c>
      <c r="F16" s="381">
        <f>VLOOKUP(B16,[1]PT_DM!$A$4:$B$16,2,FALSE)</f>
        <v>8322696</v>
      </c>
      <c r="G16" s="304">
        <v>627869.1399999999</v>
      </c>
      <c r="H16" s="91"/>
    </row>
    <row r="17" spans="2:14" s="2" customFormat="1" ht="15.75" thickBot="1">
      <c r="B17" s="60" t="s">
        <v>2</v>
      </c>
      <c r="C17" s="54">
        <f>SUM(C5:C16)</f>
        <v>23663</v>
      </c>
      <c r="D17" s="54">
        <f>SUM(D5:D16)</f>
        <v>70121635.429999992</v>
      </c>
      <c r="E17" s="54">
        <f>SUM(E5:E16)</f>
        <v>1158067.5330000001</v>
      </c>
      <c r="F17" s="294">
        <f>SUM(F5:F16)</f>
        <v>100044435.18000001</v>
      </c>
      <c r="G17" s="299">
        <f>SUM(G5:G16)</f>
        <v>215856569.25499997</v>
      </c>
      <c r="L17"/>
      <c r="M17"/>
      <c r="N17"/>
    </row>
    <row r="18" spans="2:14" s="149" customFormat="1">
      <c r="B18" s="152"/>
      <c r="C18" s="152"/>
      <c r="D18" s="152"/>
      <c r="E18" s="152"/>
      <c r="F18" s="152"/>
      <c r="G18" s="152"/>
    </row>
    <row r="19" spans="2:14">
      <c r="B19" s="152" t="s">
        <v>293</v>
      </c>
      <c r="C19" s="152"/>
      <c r="D19" s="152"/>
      <c r="E19" s="152"/>
      <c r="F19" s="152"/>
      <c r="G19" s="152"/>
    </row>
    <row r="20" spans="2:14" ht="30.75" customHeight="1">
      <c r="B20" s="502" t="s">
        <v>356</v>
      </c>
      <c r="C20" s="502"/>
      <c r="D20" s="502"/>
      <c r="E20" s="502"/>
      <c r="F20" s="502"/>
      <c r="G20" s="502"/>
    </row>
    <row r="21" spans="2:14">
      <c r="B21" s="152" t="s">
        <v>263</v>
      </c>
      <c r="C21" s="152"/>
      <c r="D21" s="152"/>
      <c r="E21" s="152"/>
      <c r="F21" s="152"/>
      <c r="G21" s="152"/>
    </row>
    <row r="22" spans="2:14" s="149" customFormat="1">
      <c r="B22" s="152" t="s">
        <v>357</v>
      </c>
      <c r="C22" s="152"/>
      <c r="D22" s="152"/>
      <c r="E22" s="152"/>
      <c r="F22" s="152"/>
      <c r="G22" s="152"/>
    </row>
    <row r="23" spans="2:14" ht="29.25" customHeight="1">
      <c r="B23" s="501" t="s">
        <v>353</v>
      </c>
      <c r="C23" s="501"/>
      <c r="D23" s="501"/>
      <c r="E23" s="501"/>
      <c r="F23" s="501"/>
      <c r="G23" s="501"/>
    </row>
    <row r="44" spans="2:8">
      <c r="B44" s="266"/>
      <c r="C44" s="266"/>
      <c r="D44" s="266"/>
      <c r="E44" s="266"/>
      <c r="F44" s="266"/>
      <c r="G44" s="266"/>
      <c r="H44" s="266"/>
    </row>
    <row r="45" spans="2:8">
      <c r="B45" s="10"/>
    </row>
  </sheetData>
  <mergeCells count="2">
    <mergeCell ref="B23:G23"/>
    <mergeCell ref="B20:G20"/>
  </mergeCells>
  <pageMargins left="0.7" right="0.7" top="0.75" bottom="0.75" header="0.3" footer="0.3"/>
  <pageSetup paperSize="17" scale="73" orientation="landscape" r:id="rId1"/>
  <headerFooter>
    <oddHeader>&amp;R&amp;A</oddHeader>
  </headerFooter>
  <drawing r:id="rId2"/>
</worksheet>
</file>

<file path=xl/worksheets/sheet19.xml><?xml version="1.0" encoding="utf-8"?>
<worksheet xmlns="http://schemas.openxmlformats.org/spreadsheetml/2006/main" xmlns:r="http://schemas.openxmlformats.org/officeDocument/2006/relationships">
  <sheetPr codeName="Sheet19">
    <pageSetUpPr fitToPage="1"/>
  </sheetPr>
  <dimension ref="B1:M32"/>
  <sheetViews>
    <sheetView topLeftCell="D32" zoomScaleNormal="100" workbookViewId="0">
      <selection activeCell="H34" sqref="H34"/>
    </sheetView>
  </sheetViews>
  <sheetFormatPr defaultRowHeight="15"/>
  <cols>
    <col min="1" max="1" width="2.7109375" customWidth="1"/>
    <col min="2" max="2" width="44" bestFit="1" customWidth="1"/>
    <col min="3" max="8" width="23.140625" style="137" customWidth="1"/>
  </cols>
  <sheetData>
    <row r="1" spans="2:13" ht="18.75">
      <c r="B1" s="48" t="s">
        <v>167</v>
      </c>
    </row>
    <row r="2" spans="2:13" ht="17.25">
      <c r="B2" s="160" t="s">
        <v>339</v>
      </c>
    </row>
    <row r="3" spans="2:13" ht="18" customHeight="1" thickBot="1">
      <c r="B3" s="49"/>
    </row>
    <row r="4" spans="2:13" s="136" customFormat="1" ht="45.75" thickBot="1">
      <c r="B4" s="139" t="s">
        <v>3</v>
      </c>
      <c r="C4" s="140" t="s">
        <v>161</v>
      </c>
      <c r="D4" s="140" t="s">
        <v>162</v>
      </c>
      <c r="E4" s="140" t="s">
        <v>163</v>
      </c>
      <c r="F4" s="140" t="s">
        <v>164</v>
      </c>
      <c r="G4" s="140" t="s">
        <v>165</v>
      </c>
      <c r="H4" s="141" t="s">
        <v>166</v>
      </c>
    </row>
    <row r="5" spans="2:13">
      <c r="B5" s="63" t="s">
        <v>6</v>
      </c>
      <c r="C5" s="305">
        <v>3592</v>
      </c>
      <c r="D5" s="305">
        <v>1</v>
      </c>
      <c r="E5" s="305">
        <v>2202</v>
      </c>
      <c r="F5" s="305">
        <v>585</v>
      </c>
      <c r="G5" s="305">
        <v>70</v>
      </c>
      <c r="H5" s="357">
        <v>33376</v>
      </c>
      <c r="J5" s="11"/>
      <c r="K5" s="11"/>
      <c r="L5" s="11"/>
      <c r="M5" s="11"/>
    </row>
    <row r="6" spans="2:13">
      <c r="B6" s="82" t="s">
        <v>302</v>
      </c>
      <c r="C6" s="306">
        <v>31803</v>
      </c>
      <c r="D6" s="306">
        <v>287</v>
      </c>
      <c r="E6" s="306">
        <v>5562</v>
      </c>
      <c r="F6" s="306">
        <v>228</v>
      </c>
      <c r="G6" s="306">
        <v>1028</v>
      </c>
      <c r="H6" s="356">
        <v>90907</v>
      </c>
      <c r="J6" s="11"/>
      <c r="K6" s="11"/>
      <c r="L6" s="11"/>
      <c r="M6" s="11"/>
    </row>
    <row r="7" spans="2:13">
      <c r="B7" s="168" t="s">
        <v>303</v>
      </c>
      <c r="C7" s="305">
        <v>15996</v>
      </c>
      <c r="D7" s="305">
        <v>534</v>
      </c>
      <c r="E7" s="305">
        <v>14747</v>
      </c>
      <c r="F7" s="305">
        <v>673</v>
      </c>
      <c r="G7" s="305">
        <v>103</v>
      </c>
      <c r="H7" s="357">
        <v>145742</v>
      </c>
      <c r="J7" s="11"/>
      <c r="K7" s="11"/>
      <c r="L7" s="11"/>
      <c r="M7" s="11"/>
    </row>
    <row r="8" spans="2:13">
      <c r="B8" s="78" t="s">
        <v>9</v>
      </c>
      <c r="C8" s="306">
        <v>607</v>
      </c>
      <c r="D8" s="306">
        <v>9</v>
      </c>
      <c r="E8" s="306">
        <v>10</v>
      </c>
      <c r="F8" s="306">
        <v>20</v>
      </c>
      <c r="G8" s="306">
        <v>20</v>
      </c>
      <c r="H8" s="356">
        <v>175</v>
      </c>
    </row>
    <row r="9" spans="2:13">
      <c r="B9" s="168" t="s">
        <v>304</v>
      </c>
      <c r="C9" s="305">
        <v>145</v>
      </c>
      <c r="D9" s="305">
        <v>6</v>
      </c>
      <c r="E9" s="305">
        <v>2</v>
      </c>
      <c r="F9" s="305">
        <v>41</v>
      </c>
      <c r="G9" s="305">
        <v>7</v>
      </c>
      <c r="H9" s="357">
        <v>140160</v>
      </c>
    </row>
    <row r="10" spans="2:13">
      <c r="B10" s="82" t="s">
        <v>305</v>
      </c>
      <c r="C10" s="306">
        <v>635</v>
      </c>
      <c r="D10" s="306">
        <v>1</v>
      </c>
      <c r="E10" s="306"/>
      <c r="F10" s="306"/>
      <c r="G10" s="306"/>
      <c r="H10" s="356">
        <v>20</v>
      </c>
    </row>
    <row r="11" spans="2:13">
      <c r="B11" s="63" t="s">
        <v>12</v>
      </c>
      <c r="C11" s="305">
        <v>6959</v>
      </c>
      <c r="D11" s="305">
        <v>5</v>
      </c>
      <c r="E11" s="305">
        <v>1203</v>
      </c>
      <c r="F11" s="305">
        <v>14</v>
      </c>
      <c r="G11" s="305">
        <v>255</v>
      </c>
      <c r="H11" s="357">
        <v>10247</v>
      </c>
    </row>
    <row r="12" spans="2:13">
      <c r="B12" s="78" t="s">
        <v>13</v>
      </c>
      <c r="C12" s="306">
        <v>231</v>
      </c>
      <c r="D12" s="306"/>
      <c r="E12" s="306">
        <v>11</v>
      </c>
      <c r="F12" s="306"/>
      <c r="G12" s="306"/>
      <c r="H12" s="356">
        <v>42</v>
      </c>
    </row>
    <row r="13" spans="2:13">
      <c r="B13" s="63" t="s">
        <v>14</v>
      </c>
      <c r="C13" s="305">
        <v>203</v>
      </c>
      <c r="D13" s="305">
        <v>79</v>
      </c>
      <c r="E13" s="305">
        <v>153</v>
      </c>
      <c r="F13" s="305">
        <v>226</v>
      </c>
      <c r="G13" s="305">
        <v>41</v>
      </c>
      <c r="H13" s="357">
        <v>1090</v>
      </c>
    </row>
    <row r="14" spans="2:13">
      <c r="B14" s="78" t="s">
        <v>15</v>
      </c>
      <c r="C14" s="306">
        <v>2082</v>
      </c>
      <c r="D14" s="306">
        <v>1</v>
      </c>
      <c r="E14" s="306">
        <v>178</v>
      </c>
      <c r="F14" s="306">
        <v>29</v>
      </c>
      <c r="G14" s="306">
        <v>5</v>
      </c>
      <c r="H14" s="356">
        <v>702</v>
      </c>
    </row>
    <row r="15" spans="2:13">
      <c r="B15" s="63" t="s">
        <v>16</v>
      </c>
      <c r="C15" s="305">
        <v>1407</v>
      </c>
      <c r="D15" s="305">
        <v>7</v>
      </c>
      <c r="E15" s="305">
        <v>28</v>
      </c>
      <c r="F15" s="305">
        <v>186</v>
      </c>
      <c r="G15" s="305">
        <v>109</v>
      </c>
      <c r="H15" s="357">
        <v>28180</v>
      </c>
    </row>
    <row r="16" spans="2:13">
      <c r="B16" s="78" t="s">
        <v>17</v>
      </c>
      <c r="C16" s="306">
        <v>14836</v>
      </c>
      <c r="D16" s="306">
        <v>2120</v>
      </c>
      <c r="E16" s="306">
        <v>8618</v>
      </c>
      <c r="F16" s="306">
        <v>6823</v>
      </c>
      <c r="G16" s="306">
        <v>1590</v>
      </c>
      <c r="H16" s="356">
        <v>108722</v>
      </c>
    </row>
    <row r="17" spans="2:8">
      <c r="B17" s="63" t="s">
        <v>18</v>
      </c>
      <c r="C17" s="305">
        <v>216</v>
      </c>
      <c r="D17" s="305"/>
      <c r="E17" s="305">
        <v>492</v>
      </c>
      <c r="F17" s="305">
        <v>10</v>
      </c>
      <c r="G17" s="305">
        <v>80</v>
      </c>
      <c r="H17" s="357">
        <v>3645</v>
      </c>
    </row>
    <row r="18" spans="2:8">
      <c r="B18" s="78" t="s">
        <v>19</v>
      </c>
      <c r="C18" s="306">
        <v>1</v>
      </c>
      <c r="D18" s="306"/>
      <c r="E18" s="306">
        <v>20</v>
      </c>
      <c r="F18" s="306">
        <v>11</v>
      </c>
      <c r="G18" s="306"/>
      <c r="H18" s="356">
        <v>3687</v>
      </c>
    </row>
    <row r="19" spans="2:8">
      <c r="B19" s="64" t="s">
        <v>30</v>
      </c>
      <c r="C19" s="305">
        <v>2009</v>
      </c>
      <c r="D19" s="305">
        <v>48</v>
      </c>
      <c r="E19" s="305">
        <v>344</v>
      </c>
      <c r="F19" s="305">
        <v>72</v>
      </c>
      <c r="G19" s="305">
        <v>178</v>
      </c>
      <c r="H19" s="357">
        <v>2215</v>
      </c>
    </row>
    <row r="20" spans="2:8">
      <c r="B20" s="78" t="s">
        <v>21</v>
      </c>
      <c r="C20" s="306">
        <v>387</v>
      </c>
      <c r="D20" s="306"/>
      <c r="E20" s="306"/>
      <c r="F20" s="306"/>
      <c r="G20" s="306"/>
      <c r="H20" s="356">
        <v>247</v>
      </c>
    </row>
    <row r="21" spans="2:8">
      <c r="B21" s="168" t="s">
        <v>306</v>
      </c>
      <c r="C21" s="305">
        <v>8324</v>
      </c>
      <c r="D21" s="305">
        <v>793</v>
      </c>
      <c r="E21" s="305">
        <v>7276</v>
      </c>
      <c r="F21" s="305">
        <v>388</v>
      </c>
      <c r="G21" s="305">
        <v>599</v>
      </c>
      <c r="H21" s="357">
        <v>93671</v>
      </c>
    </row>
    <row r="22" spans="2:8">
      <c r="B22" s="82" t="s">
        <v>23</v>
      </c>
      <c r="C22" s="306"/>
      <c r="D22" s="306"/>
      <c r="E22" s="306"/>
      <c r="F22" s="306"/>
      <c r="G22" s="306"/>
      <c r="H22" s="356"/>
    </row>
    <row r="23" spans="2:8">
      <c r="B23" s="63" t="s">
        <v>24</v>
      </c>
      <c r="C23" s="305">
        <v>4270</v>
      </c>
      <c r="D23" s="305"/>
      <c r="E23" s="305"/>
      <c r="F23" s="305">
        <v>1</v>
      </c>
      <c r="G23" s="305"/>
      <c r="H23" s="357">
        <v>26</v>
      </c>
    </row>
    <row r="24" spans="2:8">
      <c r="B24" s="78" t="s">
        <v>25</v>
      </c>
      <c r="C24" s="306">
        <v>107</v>
      </c>
      <c r="D24" s="306"/>
      <c r="E24" s="306"/>
      <c r="F24" s="306"/>
      <c r="G24" s="306"/>
      <c r="H24" s="356"/>
    </row>
    <row r="25" spans="2:8">
      <c r="B25" s="63" t="s">
        <v>26</v>
      </c>
      <c r="C25" s="305">
        <v>53704</v>
      </c>
      <c r="D25" s="305">
        <v>2</v>
      </c>
      <c r="E25" s="305">
        <v>17</v>
      </c>
      <c r="F25" s="305"/>
      <c r="G25" s="305">
        <v>90</v>
      </c>
      <c r="H25" s="357">
        <v>4</v>
      </c>
    </row>
    <row r="26" spans="2:8">
      <c r="B26" s="78" t="s">
        <v>27</v>
      </c>
      <c r="C26" s="306">
        <v>8</v>
      </c>
      <c r="D26" s="306">
        <v>2</v>
      </c>
      <c r="E26" s="306">
        <v>1</v>
      </c>
      <c r="F26" s="306"/>
      <c r="G26" s="306"/>
      <c r="H26" s="356">
        <v>5</v>
      </c>
    </row>
    <row r="27" spans="2:8" ht="15.75" thickBot="1">
      <c r="B27" s="63" t="s">
        <v>28</v>
      </c>
      <c r="C27" s="305">
        <v>3266</v>
      </c>
      <c r="D27" s="305">
        <v>162</v>
      </c>
      <c r="E27" s="305">
        <v>1057</v>
      </c>
      <c r="F27" s="305">
        <v>1407</v>
      </c>
      <c r="G27" s="305">
        <v>2181</v>
      </c>
      <c r="H27" s="357">
        <v>1279</v>
      </c>
    </row>
    <row r="28" spans="2:8" s="104" customFormat="1" ht="15" customHeight="1" thickBot="1">
      <c r="B28" s="103" t="s">
        <v>2</v>
      </c>
      <c r="C28" s="138">
        <v>150788</v>
      </c>
      <c r="D28" s="138">
        <v>4057</v>
      </c>
      <c r="E28" s="138">
        <v>41921</v>
      </c>
      <c r="F28" s="138">
        <v>10714</v>
      </c>
      <c r="G28" s="138">
        <v>6356</v>
      </c>
      <c r="H28" s="138">
        <v>664142</v>
      </c>
    </row>
    <row r="29" spans="2:8" s="149" customFormat="1" ht="15" customHeight="1"/>
    <row r="30" spans="2:8" s="149" customFormat="1" ht="15" customHeight="1">
      <c r="B30" s="152" t="s">
        <v>293</v>
      </c>
    </row>
    <row r="31" spans="2:8" ht="48" customHeight="1">
      <c r="B31" s="503" t="s">
        <v>340</v>
      </c>
      <c r="C31" s="503"/>
      <c r="D31" s="503"/>
      <c r="E31" s="503"/>
      <c r="F31" s="503"/>
      <c r="G31" s="503"/>
      <c r="H31" s="149"/>
    </row>
    <row r="32" spans="2:8">
      <c r="B32" s="498" t="s">
        <v>327</v>
      </c>
      <c r="C32" s="498"/>
      <c r="D32" s="498"/>
      <c r="E32" s="498"/>
      <c r="F32" s="498"/>
      <c r="G32" s="498"/>
      <c r="H32" s="498"/>
    </row>
  </sheetData>
  <mergeCells count="2">
    <mergeCell ref="B32:H32"/>
    <mergeCell ref="B31:G31"/>
  </mergeCells>
  <pageMargins left="0.7" right="0.7" top="0.75" bottom="0.75" header="0.3" footer="0.3"/>
  <pageSetup paperSize="17" scale="85" orientation="landscape" r:id="rId1"/>
  <headerFooter>
    <oddHeader>&amp;R&amp;A</oddHeader>
  </headerFooter>
  <drawing r:id="rId2"/>
</worksheet>
</file>

<file path=xl/worksheets/sheet2.xml><?xml version="1.0" encoding="utf-8"?>
<worksheet xmlns="http://schemas.openxmlformats.org/spreadsheetml/2006/main" xmlns:r="http://schemas.openxmlformats.org/officeDocument/2006/relationships">
  <sheetPr codeName="Sheet2">
    <pageSetUpPr fitToPage="1"/>
  </sheetPr>
  <dimension ref="A1:L52"/>
  <sheetViews>
    <sheetView zoomScaleNormal="100" workbookViewId="0">
      <selection activeCell="C1" sqref="C1:C2"/>
    </sheetView>
  </sheetViews>
  <sheetFormatPr defaultRowHeight="15"/>
  <cols>
    <col min="1" max="1" width="2.7109375" style="149" customWidth="1"/>
    <col min="2" max="2" width="2.7109375" customWidth="1"/>
    <col min="3" max="3" width="26.7109375" customWidth="1"/>
    <col min="4" max="4" width="17.5703125" style="6" bestFit="1" customWidth="1"/>
    <col min="5" max="5" width="14.7109375" style="11" customWidth="1"/>
    <col min="6" max="9" width="14.7109375" customWidth="1"/>
    <col min="10" max="11" width="16.7109375" customWidth="1"/>
    <col min="12" max="12" width="11.28515625" bestFit="1" customWidth="1"/>
  </cols>
  <sheetData>
    <row r="1" spans="2:12" ht="18.75">
      <c r="C1" s="48" t="s">
        <v>167</v>
      </c>
      <c r="D1" s="48"/>
      <c r="E1" s="48"/>
      <c r="F1" s="48"/>
      <c r="G1" s="35"/>
      <c r="H1" s="35"/>
      <c r="I1" s="35"/>
    </row>
    <row r="2" spans="2:12" ht="18" thickBot="1">
      <c r="C2" s="161" t="s">
        <v>193</v>
      </c>
      <c r="D2" s="46"/>
      <c r="E2" s="46"/>
      <c r="F2" s="46"/>
    </row>
    <row r="3" spans="2:12" ht="18" thickBot="1">
      <c r="C3" s="49"/>
      <c r="D3" s="481" t="s">
        <v>0</v>
      </c>
      <c r="E3" s="482"/>
      <c r="F3" s="483"/>
      <c r="G3" s="489" t="s">
        <v>150</v>
      </c>
      <c r="H3" s="490"/>
      <c r="I3" s="491"/>
    </row>
    <row r="4" spans="2:12" ht="15.75" thickBot="1">
      <c r="C4" s="83"/>
      <c r="D4" s="84" t="s">
        <v>143</v>
      </c>
      <c r="E4" s="85" t="s">
        <v>1</v>
      </c>
      <c r="F4" s="86" t="s">
        <v>2</v>
      </c>
      <c r="G4" s="84" t="s">
        <v>143</v>
      </c>
      <c r="H4" s="85" t="s">
        <v>1</v>
      </c>
      <c r="I4" s="86" t="s">
        <v>2</v>
      </c>
    </row>
    <row r="5" spans="2:12" ht="29.25" customHeight="1">
      <c r="B5" s="484" t="s">
        <v>176</v>
      </c>
      <c r="C5" s="321" t="s">
        <v>270</v>
      </c>
      <c r="D5" s="421">
        <v>312644</v>
      </c>
      <c r="E5" s="422">
        <v>56489</v>
      </c>
      <c r="F5" s="423">
        <v>369133</v>
      </c>
      <c r="G5" s="421">
        <v>306166</v>
      </c>
      <c r="H5" s="422">
        <v>55152</v>
      </c>
      <c r="I5" s="423">
        <v>361318</v>
      </c>
      <c r="J5" s="66"/>
      <c r="K5" s="476"/>
    </row>
    <row r="6" spans="2:12" ht="29.25" customHeight="1">
      <c r="B6" s="485"/>
      <c r="C6" s="322" t="s">
        <v>269</v>
      </c>
      <c r="D6" s="424">
        <v>2752533221.2199998</v>
      </c>
      <c r="E6" s="425">
        <v>556789143.80200005</v>
      </c>
      <c r="F6" s="426">
        <v>3309322365.0219998</v>
      </c>
      <c r="G6" s="424">
        <v>2755557168.8389997</v>
      </c>
      <c r="H6" s="425">
        <v>546169917.58000004</v>
      </c>
      <c r="I6" s="426">
        <v>3301727086.4189997</v>
      </c>
      <c r="J6" s="66"/>
      <c r="K6" s="477"/>
      <c r="L6" s="7"/>
    </row>
    <row r="7" spans="2:12" s="149" customFormat="1" ht="29.25" customHeight="1" thickBot="1">
      <c r="B7" s="486"/>
      <c r="C7" s="323" t="s">
        <v>271</v>
      </c>
      <c r="D7" s="440">
        <v>15218985676.046</v>
      </c>
      <c r="E7" s="439">
        <v>8810308899.262001</v>
      </c>
      <c r="F7" s="433">
        <v>24029294575.307999</v>
      </c>
      <c r="G7" s="434">
        <v>15776457592.821999</v>
      </c>
      <c r="H7" s="435">
        <v>8805185191.1790009</v>
      </c>
      <c r="I7" s="433">
        <v>24581642784.000999</v>
      </c>
      <c r="J7" s="66"/>
      <c r="K7" s="476"/>
    </row>
    <row r="8" spans="2:12" s="149" customFormat="1" ht="29.25" customHeight="1">
      <c r="B8" s="484" t="s">
        <v>177</v>
      </c>
      <c r="C8" s="324" t="s">
        <v>270</v>
      </c>
      <c r="D8" s="427">
        <v>448670</v>
      </c>
      <c r="E8" s="428">
        <v>16965</v>
      </c>
      <c r="F8" s="429">
        <v>465635</v>
      </c>
      <c r="G8" s="427">
        <v>468989</v>
      </c>
      <c r="H8" s="428">
        <v>16877</v>
      </c>
      <c r="I8" s="429">
        <v>485866</v>
      </c>
      <c r="J8" s="66"/>
      <c r="K8" s="476"/>
    </row>
    <row r="9" spans="2:12" s="149" customFormat="1" ht="29.25" customHeight="1" thickBot="1">
      <c r="B9" s="486"/>
      <c r="C9" s="317" t="s">
        <v>271</v>
      </c>
      <c r="D9" s="440">
        <v>7533161529.0430002</v>
      </c>
      <c r="E9" s="439">
        <v>396446772.27200001</v>
      </c>
      <c r="F9" s="433">
        <v>7929608301.3150005</v>
      </c>
      <c r="G9" s="434">
        <v>7798090158.6160002</v>
      </c>
      <c r="H9" s="435">
        <v>429675452.63299996</v>
      </c>
      <c r="I9" s="433">
        <v>8227765611.2490005</v>
      </c>
      <c r="J9" s="66"/>
      <c r="K9" s="476"/>
    </row>
    <row r="10" spans="2:12" ht="29.25" customHeight="1">
      <c r="B10" s="487" t="s">
        <v>343</v>
      </c>
      <c r="C10" s="324" t="s">
        <v>136</v>
      </c>
      <c r="D10" s="427">
        <v>32684751.199999996</v>
      </c>
      <c r="E10" s="428">
        <v>1545158.791</v>
      </c>
      <c r="F10" s="429">
        <v>34229909.990999997</v>
      </c>
      <c r="G10" s="427">
        <v>42069449.614</v>
      </c>
      <c r="H10" s="428">
        <v>1576907.048</v>
      </c>
      <c r="I10" s="429">
        <v>43646356.662</v>
      </c>
      <c r="J10" s="66"/>
      <c r="K10" s="476"/>
    </row>
    <row r="11" spans="2:12" ht="29.25" customHeight="1" thickBot="1">
      <c r="B11" s="488"/>
      <c r="C11" s="317" t="s">
        <v>271</v>
      </c>
      <c r="D11" s="440">
        <v>128573076.11</v>
      </c>
      <c r="E11" s="439">
        <v>72673555.950000003</v>
      </c>
      <c r="F11" s="433">
        <v>201246632.06</v>
      </c>
      <c r="G11" s="437">
        <v>156359736.81999999</v>
      </c>
      <c r="H11" s="438">
        <v>75176979.862000003</v>
      </c>
      <c r="I11" s="436">
        <v>231536716.68200001</v>
      </c>
      <c r="J11" s="66"/>
      <c r="K11" s="476"/>
    </row>
    <row r="12" spans="2:12" s="382" customFormat="1" ht="45.75" thickBot="1">
      <c r="B12" s="404" t="s">
        <v>245</v>
      </c>
      <c r="C12" s="405" t="s">
        <v>300</v>
      </c>
      <c r="D12" s="432">
        <v>22880720281.199001</v>
      </c>
      <c r="E12" s="431">
        <v>9279429227.4840012</v>
      </c>
      <c r="F12" s="430">
        <v>32160149508.683002</v>
      </c>
      <c r="G12" s="432">
        <v>23730907488.257999</v>
      </c>
      <c r="H12" s="431">
        <v>9310037623.6739998</v>
      </c>
      <c r="I12" s="430">
        <v>33040945111.931999</v>
      </c>
      <c r="J12" s="66"/>
      <c r="K12" s="476"/>
    </row>
    <row r="13" spans="2:12" s="149" customFormat="1">
      <c r="C13" s="152"/>
      <c r="D13" s="151"/>
      <c r="E13" s="151"/>
      <c r="F13" s="151"/>
      <c r="H13" s="7"/>
      <c r="I13" s="7"/>
    </row>
    <row r="14" spans="2:12">
      <c r="C14" s="152" t="s">
        <v>293</v>
      </c>
      <c r="D14" s="151"/>
      <c r="E14" s="151"/>
      <c r="F14" s="151"/>
      <c r="H14" s="7"/>
      <c r="I14" s="7"/>
    </row>
    <row r="15" spans="2:12">
      <c r="C15" s="150" t="s">
        <v>313</v>
      </c>
      <c r="D15" s="151"/>
      <c r="E15" s="151"/>
      <c r="F15" s="151"/>
      <c r="I15" s="7"/>
    </row>
    <row r="16" spans="2:12" ht="15" customHeight="1">
      <c r="C16" s="413" t="s">
        <v>349</v>
      </c>
      <c r="D16" s="151"/>
      <c r="E16" s="151"/>
      <c r="F16" s="151"/>
      <c r="G16" s="149"/>
      <c r="H16" s="149"/>
      <c r="I16" s="7"/>
    </row>
    <row r="17" spans="2:9" ht="15" customHeight="1">
      <c r="D17" s="151"/>
      <c r="E17" s="151"/>
      <c r="F17" s="151"/>
      <c r="I17" s="226"/>
    </row>
    <row r="18" spans="2:9">
      <c r="E18" s="151"/>
      <c r="F18" s="151"/>
      <c r="I18" s="7"/>
    </row>
    <row r="19" spans="2:9">
      <c r="D19" s="151"/>
      <c r="E19" s="151"/>
      <c r="F19" s="151"/>
    </row>
    <row r="20" spans="2:9">
      <c r="D20" s="151" t="s">
        <v>149</v>
      </c>
      <c r="I20" s="149"/>
    </row>
    <row r="26" spans="2:9">
      <c r="B26" s="4"/>
    </row>
    <row r="37" spans="6:9">
      <c r="G37" s="149"/>
      <c r="H37" s="149"/>
      <c r="I37" s="149"/>
    </row>
    <row r="38" spans="6:9">
      <c r="F38" s="149"/>
      <c r="G38" s="149"/>
      <c r="H38" s="149"/>
      <c r="I38" s="149"/>
    </row>
    <row r="39" spans="6:9">
      <c r="F39" s="149"/>
      <c r="G39" s="149"/>
      <c r="H39" s="149"/>
      <c r="I39" s="149"/>
    </row>
    <row r="40" spans="6:9">
      <c r="F40" s="149"/>
      <c r="G40" s="149"/>
      <c r="H40" s="149"/>
      <c r="I40" s="149"/>
    </row>
    <row r="41" spans="6:9">
      <c r="F41" s="149"/>
      <c r="G41" s="149"/>
      <c r="H41" s="149"/>
      <c r="I41" s="149"/>
    </row>
    <row r="42" spans="6:9">
      <c r="F42" s="149"/>
      <c r="G42" s="149"/>
      <c r="H42" s="149"/>
      <c r="I42" s="149"/>
    </row>
    <row r="43" spans="6:9">
      <c r="F43" s="149"/>
      <c r="G43" s="149"/>
      <c r="H43" s="149"/>
      <c r="I43" s="149"/>
    </row>
    <row r="44" spans="6:9">
      <c r="F44" s="149"/>
      <c r="G44" s="149"/>
      <c r="H44" s="149"/>
      <c r="I44" s="149"/>
    </row>
    <row r="45" spans="6:9">
      <c r="F45" s="149"/>
      <c r="G45" s="149"/>
      <c r="H45" s="149"/>
      <c r="I45" s="149"/>
    </row>
    <row r="46" spans="6:9">
      <c r="F46" s="149"/>
      <c r="G46" s="149"/>
      <c r="H46" s="149"/>
      <c r="I46" s="149"/>
    </row>
    <row r="47" spans="6:9">
      <c r="F47" s="149"/>
      <c r="G47" s="149"/>
      <c r="H47" s="149"/>
      <c r="I47" s="149"/>
    </row>
    <row r="48" spans="6:9">
      <c r="F48" s="149"/>
      <c r="G48" s="149"/>
      <c r="H48" s="149"/>
      <c r="I48" s="149"/>
    </row>
    <row r="49" spans="6:9">
      <c r="F49" s="149"/>
      <c r="G49" s="149"/>
      <c r="H49" s="149"/>
      <c r="I49" s="149"/>
    </row>
    <row r="50" spans="6:9">
      <c r="F50" s="149"/>
      <c r="G50" s="149"/>
      <c r="H50" s="149"/>
      <c r="I50" s="149"/>
    </row>
    <row r="51" spans="6:9">
      <c r="F51" s="149"/>
      <c r="G51" s="149"/>
      <c r="H51" s="149"/>
      <c r="I51" s="149"/>
    </row>
    <row r="52" spans="6:9">
      <c r="F52" s="149"/>
      <c r="G52" s="149"/>
      <c r="H52" s="149"/>
      <c r="I52" s="149"/>
    </row>
  </sheetData>
  <mergeCells count="5">
    <mergeCell ref="D3:F3"/>
    <mergeCell ref="B5:B7"/>
    <mergeCell ref="B8:B9"/>
    <mergeCell ref="B10:B11"/>
    <mergeCell ref="G3:I3"/>
  </mergeCells>
  <pageMargins left="0.7" right="0.7" top="0.75" bottom="0.75" header="0.3" footer="0.3"/>
  <pageSetup paperSize="17" scale="93" orientation="landscape" r:id="rId1"/>
  <headerFooter>
    <oddHeader xml:space="preserve">&amp;R&amp;A
</oddHeader>
  </headerFooter>
  <drawing r:id="rId2"/>
</worksheet>
</file>

<file path=xl/worksheets/sheet20.xml><?xml version="1.0" encoding="utf-8"?>
<worksheet xmlns="http://schemas.openxmlformats.org/spreadsheetml/2006/main" xmlns:r="http://schemas.openxmlformats.org/officeDocument/2006/relationships">
  <sheetPr codeName="Sheet20">
    <pageSetUpPr fitToPage="1"/>
  </sheetPr>
  <dimension ref="B1:G35"/>
  <sheetViews>
    <sheetView zoomScaleNormal="100" workbookViewId="0">
      <selection activeCell="L55" sqref="L55"/>
    </sheetView>
  </sheetViews>
  <sheetFormatPr defaultRowHeight="15"/>
  <cols>
    <col min="1" max="1" width="2.7109375" style="149" customWidth="1"/>
    <col min="2" max="2" width="44" style="149" bestFit="1" customWidth="1"/>
    <col min="3" max="5" width="23.5703125" style="137" customWidth="1"/>
    <col min="6" max="6" width="23.5703125" style="149" customWidth="1"/>
    <col min="7" max="16384" width="9.140625" style="149"/>
  </cols>
  <sheetData>
    <row r="1" spans="2:6" ht="18.75">
      <c r="B1" s="159" t="s">
        <v>167</v>
      </c>
    </row>
    <row r="2" spans="2:6" ht="17.25">
      <c r="B2" s="160" t="s">
        <v>337</v>
      </c>
    </row>
    <row r="3" spans="2:6" ht="18" customHeight="1" thickBot="1">
      <c r="B3" s="161"/>
    </row>
    <row r="4" spans="2:6" s="136" customFormat="1" ht="15.75" thickBot="1">
      <c r="B4" s="139" t="s">
        <v>3</v>
      </c>
      <c r="C4" s="140" t="s">
        <v>264</v>
      </c>
      <c r="D4" s="140" t="s">
        <v>265</v>
      </c>
      <c r="E4" s="140" t="s">
        <v>233</v>
      </c>
      <c r="F4" s="141" t="s">
        <v>232</v>
      </c>
    </row>
    <row r="5" spans="2:6">
      <c r="B5" s="63" t="s">
        <v>6</v>
      </c>
      <c r="C5" s="305">
        <f>VLOOKUP($B5,'[2]2012PT'!$A$4:$F$27,5,FALSE)</f>
        <v>4494518</v>
      </c>
      <c r="D5" s="305">
        <f>VLOOKUP($B5,'[2]2012PT'!$A$4:$F$27,2,FALSE)</f>
        <v>18955867</v>
      </c>
      <c r="E5" s="305">
        <f>VLOOKUP($B5,'[2]2012PT'!$A$4:$F$27,4,FALSE)</f>
        <v>3820270</v>
      </c>
      <c r="F5" s="357">
        <f>VLOOKUP($B5,'[2]2012PT'!$A$4:$F$27,3,FALSE)</f>
        <v>2734002</v>
      </c>
    </row>
    <row r="6" spans="2:6">
      <c r="B6" s="82" t="s">
        <v>302</v>
      </c>
      <c r="C6" s="306">
        <f>VLOOKUP($B6,'[2]2012PT'!$A$4:$F$27,5,FALSE)</f>
        <v>711959</v>
      </c>
      <c r="D6" s="306">
        <f>VLOOKUP($B6,'[2]2012PT'!$A$4:$F$27,2,FALSE)</f>
        <v>2137084</v>
      </c>
      <c r="E6" s="306">
        <f>VLOOKUP($B6,'[2]2012PT'!$A$4:$F$27,4,FALSE)</f>
        <v>439022803</v>
      </c>
      <c r="F6" s="356">
        <f>VLOOKUP($B6,'[2]2012PT'!$A$4:$F$27,3,FALSE)</f>
        <v>539733</v>
      </c>
    </row>
    <row r="7" spans="2:6">
      <c r="B7" s="168" t="s">
        <v>303</v>
      </c>
      <c r="C7" s="305">
        <f>VLOOKUP($B7,'[2]2012PT'!$A$4:$F$27,5,FALSE)</f>
        <v>2282697</v>
      </c>
      <c r="D7" s="305">
        <f>VLOOKUP($B7,'[2]2012PT'!$A$4:$F$27,2,FALSE)</f>
        <v>0</v>
      </c>
      <c r="E7" s="305">
        <f>VLOOKUP($B7,'[2]2012PT'!$A$4:$F$27,4,FALSE)</f>
        <v>554383017.11599994</v>
      </c>
      <c r="F7" s="357">
        <f>VLOOKUP($B7,'[2]2012PT'!$A$4:$F$27,3,FALSE)</f>
        <v>325426</v>
      </c>
    </row>
    <row r="8" spans="2:6">
      <c r="B8" s="78" t="s">
        <v>9</v>
      </c>
      <c r="C8" s="306">
        <f>VLOOKUP($B8,'[2]2012PT'!$A$4:$F$27,5,FALSE)</f>
        <v>456936</v>
      </c>
      <c r="D8" s="306">
        <f>VLOOKUP($B8,'[2]2012PT'!$A$4:$F$27,2,FALSE)</f>
        <v>5579811</v>
      </c>
      <c r="E8" s="306">
        <f>VLOOKUP($B8,'[2]2012PT'!$A$4:$F$27,4,FALSE)</f>
        <v>529114</v>
      </c>
      <c r="F8" s="356">
        <f>VLOOKUP($B8,'[2]2012PT'!$A$4:$F$27,3,FALSE)</f>
        <v>1725394</v>
      </c>
    </row>
    <row r="9" spans="2:6">
      <c r="B9" s="168" t="s">
        <v>304</v>
      </c>
      <c r="C9" s="305">
        <f>VLOOKUP($B9,'[2]2012PT'!$A$4:$F$27,5,FALSE)</f>
        <v>0</v>
      </c>
      <c r="D9" s="305">
        <f>VLOOKUP($B9,'[2]2012PT'!$A$4:$F$27,2,FALSE)</f>
        <v>453693</v>
      </c>
      <c r="E9" s="305">
        <f>VLOOKUP($B9,'[2]2012PT'!$A$4:$F$27,4,FALSE)</f>
        <v>9718306.0399999991</v>
      </c>
      <c r="F9" s="357">
        <f>VLOOKUP($B9,'[2]2012PT'!$A$4:$F$27,3,FALSE)</f>
        <v>0</v>
      </c>
    </row>
    <row r="10" spans="2:6">
      <c r="B10" s="82" t="s">
        <v>305</v>
      </c>
      <c r="C10" s="306">
        <f>VLOOKUP($B10,'[2]2012PT'!$A$4:$F$27,5,FALSE)</f>
        <v>335704.04</v>
      </c>
      <c r="D10" s="306">
        <f>VLOOKUP($B10,'[2]2012PT'!$A$4:$F$27,2,FALSE)</f>
        <v>6490713</v>
      </c>
      <c r="E10" s="306">
        <f>VLOOKUP($B10,'[2]2012PT'!$A$4:$F$27,4,FALSE)</f>
        <v>62885</v>
      </c>
      <c r="F10" s="356">
        <f>VLOOKUP($B10,'[2]2012PT'!$A$4:$F$27,3,FALSE)</f>
        <v>1299485</v>
      </c>
    </row>
    <row r="11" spans="2:6">
      <c r="B11" s="63" t="s">
        <v>12</v>
      </c>
      <c r="C11" s="305">
        <f>VLOOKUP($B11,'[2]2012PT'!$A$4:$F$27,5,FALSE)</f>
        <v>3439682</v>
      </c>
      <c r="D11" s="305">
        <f>VLOOKUP($B11,'[2]2012PT'!$A$4:$F$27,2,FALSE)</f>
        <v>59697442</v>
      </c>
      <c r="E11" s="305">
        <f>VLOOKUP($B11,'[2]2012PT'!$A$4:$F$27,4,FALSE)</f>
        <v>27352976</v>
      </c>
      <c r="F11" s="357">
        <f>VLOOKUP($B11,'[2]2012PT'!$A$4:$F$27,3,FALSE)</f>
        <v>16337551</v>
      </c>
    </row>
    <row r="12" spans="2:6">
      <c r="B12" s="78" t="s">
        <v>13</v>
      </c>
      <c r="C12" s="306">
        <f>VLOOKUP($B12,'[2]2012PT'!$A$4:$F$27,5,FALSE)</f>
        <v>206737</v>
      </c>
      <c r="D12" s="306">
        <f>VLOOKUP($B12,'[2]2012PT'!$A$4:$F$27,2,FALSE)</f>
        <v>2881366</v>
      </c>
      <c r="E12" s="306">
        <f>VLOOKUP($B12,'[2]2012PT'!$A$4:$F$27,4,FALSE)</f>
        <v>54058</v>
      </c>
      <c r="F12" s="356">
        <f>VLOOKUP($B12,'[2]2012PT'!$A$4:$F$27,3,FALSE)</f>
        <v>1071412</v>
      </c>
    </row>
    <row r="13" spans="2:6">
      <c r="B13" s="63" t="s">
        <v>14</v>
      </c>
      <c r="C13" s="305">
        <f>VLOOKUP($B13,'[2]2012PT'!$A$4:$F$27,5,FALSE)</f>
        <v>80119058.980000004</v>
      </c>
      <c r="D13" s="305">
        <f>VLOOKUP($B13,'[2]2012PT'!$A$4:$F$27,2,FALSE)</f>
        <v>175453119.19999999</v>
      </c>
      <c r="E13" s="305">
        <f>VLOOKUP($B13,'[2]2012PT'!$A$4:$F$27,4,FALSE)</f>
        <v>161120133.22999999</v>
      </c>
      <c r="F13" s="357">
        <f>VLOOKUP($B13,'[2]2012PT'!$A$4:$F$27,3,FALSE)</f>
        <v>0</v>
      </c>
    </row>
    <row r="14" spans="2:6">
      <c r="B14" s="78" t="s">
        <v>15</v>
      </c>
      <c r="C14" s="306">
        <f>VLOOKUP($B14,'[2]2012PT'!$A$4:$F$27,5,FALSE)</f>
        <v>1248350</v>
      </c>
      <c r="D14" s="306">
        <f>VLOOKUP($B14,'[2]2012PT'!$A$4:$F$27,2,FALSE)</f>
        <v>16120211.59</v>
      </c>
      <c r="E14" s="306">
        <f>VLOOKUP($B14,'[2]2012PT'!$A$4:$F$27,4,FALSE)</f>
        <v>12938174.220000001</v>
      </c>
      <c r="F14" s="356">
        <f>VLOOKUP($B14,'[2]2012PT'!$A$4:$F$27,3,FALSE)</f>
        <v>220641</v>
      </c>
    </row>
    <row r="15" spans="2:6">
      <c r="B15" s="63" t="s">
        <v>16</v>
      </c>
      <c r="C15" s="305">
        <f>VLOOKUP($B15,'[2]2012PT'!$A$4:$F$27,5,FALSE)</f>
        <v>1996922</v>
      </c>
      <c r="D15" s="305">
        <f>VLOOKUP($B15,'[2]2012PT'!$A$4:$F$27,2,FALSE)</f>
        <v>6297630.5999999996</v>
      </c>
      <c r="E15" s="305">
        <f>VLOOKUP($B15,'[2]2012PT'!$A$4:$F$27,4,FALSE)</f>
        <v>26488244.399999999</v>
      </c>
      <c r="F15" s="357">
        <f>VLOOKUP($B15,'[2]2012PT'!$A$4:$F$27,3,FALSE)</f>
        <v>3558282</v>
      </c>
    </row>
    <row r="16" spans="2:6">
      <c r="B16" s="78" t="s">
        <v>17</v>
      </c>
      <c r="C16" s="306">
        <f>VLOOKUP($B16,'[2]2012PT'!$A$4:$F$27,5,FALSE)</f>
        <v>928907</v>
      </c>
      <c r="D16" s="306">
        <f>VLOOKUP($B16,'[2]2012PT'!$A$4:$F$27,2,FALSE)</f>
        <v>7776764.1299999999</v>
      </c>
      <c r="E16" s="306">
        <f>VLOOKUP($B16,'[2]2012PT'!$A$4:$F$27,4,FALSE)</f>
        <v>52116238.445</v>
      </c>
      <c r="F16" s="356">
        <f>VLOOKUP($B16,'[2]2012PT'!$A$4:$F$27,3,FALSE)</f>
        <v>484253</v>
      </c>
    </row>
    <row r="17" spans="2:6">
      <c r="B17" s="63" t="s">
        <v>18</v>
      </c>
      <c r="C17" s="305">
        <f>VLOOKUP($B17,'[2]2012PT'!$A$4:$F$27,5,FALSE)</f>
        <v>2940909</v>
      </c>
      <c r="D17" s="305">
        <f>VLOOKUP($B17,'[2]2012PT'!$A$4:$F$27,2,FALSE)</f>
        <v>54605240</v>
      </c>
      <c r="E17" s="305">
        <f>VLOOKUP($B17,'[2]2012PT'!$A$4:$F$27,4,FALSE)</f>
        <v>10742297</v>
      </c>
      <c r="F17" s="357">
        <f>VLOOKUP($B17,'[2]2012PT'!$A$4:$F$27,3,FALSE)</f>
        <v>604951</v>
      </c>
    </row>
    <row r="18" spans="2:6">
      <c r="B18" s="78" t="s">
        <v>19</v>
      </c>
      <c r="C18" s="306">
        <f>VLOOKUP($B18,'[2]2012PT'!$A$4:$F$27,5,FALSE)</f>
        <v>25963</v>
      </c>
      <c r="D18" s="306">
        <f>VLOOKUP($B18,'[2]2012PT'!$A$4:$F$27,2,FALSE)</f>
        <v>1779801</v>
      </c>
      <c r="E18" s="306">
        <f>VLOOKUP($B18,'[2]2012PT'!$A$4:$F$27,4,FALSE)</f>
        <v>21173925</v>
      </c>
      <c r="F18" s="356">
        <f>VLOOKUP($B18,'[2]2012PT'!$A$4:$F$27,3,FALSE)</f>
        <v>0</v>
      </c>
    </row>
    <row r="19" spans="2:6">
      <c r="B19" s="168" t="s">
        <v>30</v>
      </c>
      <c r="C19" s="305">
        <f>VLOOKUP($B19,'[2]2012PT'!$A$4:$F$27,5,FALSE)</f>
        <v>1655940</v>
      </c>
      <c r="D19" s="305">
        <f>VLOOKUP($B19,'[2]2012PT'!$A$4:$F$27,2,FALSE)</f>
        <v>11273240</v>
      </c>
      <c r="E19" s="305">
        <f>VLOOKUP($B19,'[2]2012PT'!$A$4:$F$27,4,FALSE)</f>
        <v>0</v>
      </c>
      <c r="F19" s="357">
        <f>VLOOKUP($B19,'[2]2012PT'!$A$4:$F$27,3,FALSE)</f>
        <v>31486958</v>
      </c>
    </row>
    <row r="20" spans="2:6">
      <c r="B20" s="78" t="s">
        <v>21</v>
      </c>
      <c r="C20" s="306">
        <f>VLOOKUP($B20,'[2]2012PT'!$A$4:$F$27,5,FALSE)</f>
        <v>0</v>
      </c>
      <c r="D20" s="306">
        <f>VLOOKUP($B20,'[2]2012PT'!$A$4:$F$27,2,FALSE)</f>
        <v>0</v>
      </c>
      <c r="E20" s="306">
        <f>VLOOKUP($B20,'[2]2012PT'!$A$4:$F$27,4,FALSE)</f>
        <v>947192</v>
      </c>
      <c r="F20" s="356">
        <f>VLOOKUP($B20,'[2]2012PT'!$A$4:$F$27,3,FALSE)</f>
        <v>72925</v>
      </c>
    </row>
    <row r="21" spans="2:6">
      <c r="B21" s="168" t="s">
        <v>306</v>
      </c>
      <c r="C21" s="305">
        <f>VLOOKUP($B21,'[2]2012PT'!$A$4:$F$27,5,FALSE)</f>
        <v>1703739</v>
      </c>
      <c r="D21" s="305">
        <f>VLOOKUP($B21,'[2]2012PT'!$A$4:$F$27,2,FALSE)</f>
        <v>49591</v>
      </c>
      <c r="E21" s="305">
        <f>VLOOKUP($B21,'[2]2012PT'!$A$4:$F$27,4,FALSE)</f>
        <v>412402417.07999998</v>
      </c>
      <c r="F21" s="357">
        <f>VLOOKUP($B21,'[2]2012PT'!$A$4:$F$27,3,FALSE)</f>
        <v>250489</v>
      </c>
    </row>
    <row r="22" spans="2:6">
      <c r="B22" s="82" t="s">
        <v>23</v>
      </c>
      <c r="C22" s="306">
        <f>VLOOKUP($B22,'[2]2012PT'!$A$4:$F$27,5,FALSE)</f>
        <v>0</v>
      </c>
      <c r="D22" s="306">
        <f>VLOOKUP($B22,'[2]2012PT'!$A$4:$F$27,2,FALSE)</f>
        <v>0</v>
      </c>
      <c r="E22" s="306">
        <f>VLOOKUP($B22,'[2]2012PT'!$A$4:$F$27,4,FALSE)</f>
        <v>0</v>
      </c>
      <c r="F22" s="356">
        <f>VLOOKUP($B22,'[2]2012PT'!$A$4:$F$27,3,FALSE)</f>
        <v>81437</v>
      </c>
    </row>
    <row r="23" spans="2:6">
      <c r="B23" s="63" t="s">
        <v>24</v>
      </c>
      <c r="C23" s="305">
        <f>VLOOKUP($B23,'[2]2012PT'!$A$4:$F$27,5,FALSE)</f>
        <v>105060</v>
      </c>
      <c r="D23" s="305">
        <f>VLOOKUP($B23,'[2]2012PT'!$A$4:$F$27,2,FALSE)</f>
        <v>1361607</v>
      </c>
      <c r="E23" s="305">
        <f>VLOOKUP($B23,'[2]2012PT'!$A$4:$F$27,4,FALSE)</f>
        <v>122174</v>
      </c>
      <c r="F23" s="357">
        <f>VLOOKUP($B23,'[2]2012PT'!$A$4:$F$27,3,FALSE)</f>
        <v>0</v>
      </c>
    </row>
    <row r="24" spans="2:6">
      <c r="B24" s="78" t="s">
        <v>25</v>
      </c>
      <c r="C24" s="306"/>
      <c r="D24" s="306"/>
      <c r="E24" s="306"/>
      <c r="F24" s="356"/>
    </row>
    <row r="25" spans="2:6">
      <c r="B25" s="63" t="s">
        <v>26</v>
      </c>
      <c r="C25" s="305">
        <f>VLOOKUP($B25,'[2]2012PT'!$A$4:$F$27,5,FALSE)</f>
        <v>128833</v>
      </c>
      <c r="D25" s="305">
        <f>VLOOKUP($B25,'[2]2012PT'!$A$4:$F$27,2,FALSE)</f>
        <v>3456502.3</v>
      </c>
      <c r="E25" s="305">
        <f>VLOOKUP($B25,'[2]2012PT'!$A$4:$F$27,4,FALSE)</f>
        <v>16372034.640000001</v>
      </c>
      <c r="F25" s="357">
        <f>VLOOKUP($B25,'[2]2012PT'!$A$4:$F$27,3,FALSE)</f>
        <v>125053</v>
      </c>
    </row>
    <row r="26" spans="2:6">
      <c r="B26" s="78" t="s">
        <v>27</v>
      </c>
      <c r="C26" s="306">
        <f>VLOOKUP($B26,'[2]2012PT'!$A$4:$F$27,5,FALSE)</f>
        <v>732000</v>
      </c>
      <c r="D26" s="306">
        <f>VLOOKUP($B26,'[2]2012PT'!$A$4:$F$27,2,FALSE)</f>
        <v>2244572</v>
      </c>
      <c r="E26" s="306">
        <f>VLOOKUP($B26,'[2]2012PT'!$A$4:$F$27,4,FALSE)</f>
        <v>3666597</v>
      </c>
      <c r="F26" s="356">
        <f>VLOOKUP($B26,'[2]2012PT'!$A$4:$F$27,3,FALSE)</f>
        <v>0</v>
      </c>
    </row>
    <row r="27" spans="2:6" ht="15.75" thickBot="1">
      <c r="B27" s="63" t="s">
        <v>28</v>
      </c>
      <c r="C27" s="305">
        <f>VLOOKUP($B27,'[2]2012PT'!$A$4:$F$27,5,FALSE)</f>
        <v>32511455</v>
      </c>
      <c r="D27" s="305">
        <f>VLOOKUP($B27,'[2]2012PT'!$A$4:$F$27,2,FALSE)</f>
        <v>51693726</v>
      </c>
      <c r="E27" s="305">
        <f>VLOOKUP($B27,'[2]2012PT'!$A$4:$F$27,4,FALSE)</f>
        <v>64704833</v>
      </c>
      <c r="F27" s="357">
        <f>VLOOKUP($B27,'[2]2012PT'!$A$4:$F$27,3,FALSE)</f>
        <v>7181856</v>
      </c>
    </row>
    <row r="28" spans="2:6" s="104" customFormat="1" ht="15.75" thickBot="1">
      <c r="B28" s="103" t="s">
        <v>2</v>
      </c>
      <c r="C28" s="138">
        <f>SUM(C5:C27)</f>
        <v>136025370.02000001</v>
      </c>
      <c r="D28" s="138">
        <f>SUM(D5:D27)</f>
        <v>428307980.81999999</v>
      </c>
      <c r="E28" s="138">
        <f>SUM(E5:E27)</f>
        <v>1817737689.171</v>
      </c>
      <c r="F28" s="358">
        <f>SUM(F5:F27)</f>
        <v>68099848</v>
      </c>
    </row>
    <row r="29" spans="2:6">
      <c r="B29" s="152"/>
      <c r="F29" s="137"/>
    </row>
    <row r="30" spans="2:6">
      <c r="B30" s="152" t="s">
        <v>293</v>
      </c>
      <c r="F30" s="137"/>
    </row>
    <row r="31" spans="2:6">
      <c r="B31" s="152" t="s">
        <v>338</v>
      </c>
      <c r="F31" s="137"/>
    </row>
    <row r="32" spans="2:6">
      <c r="B32" s="149" t="s">
        <v>328</v>
      </c>
    </row>
    <row r="33" spans="7:7" s="149" customFormat="1">
      <c r="G33" s="7"/>
    </row>
    <row r="34" spans="7:7" s="149" customFormat="1">
      <c r="G34" s="213"/>
    </row>
    <row r="35" spans="7:7" s="149" customFormat="1">
      <c r="G35" s="213"/>
    </row>
  </sheetData>
  <pageMargins left="0.7" right="0.7" top="0.75" bottom="0.75" header="0.3" footer="0.3"/>
  <pageSetup paperSize="17" scale="85" orientation="landscape" r:id="rId1"/>
  <headerFooter>
    <oddHeader>&amp;R&amp;A</oddHeader>
  </headerFooter>
  <drawing r:id="rId2"/>
</worksheet>
</file>

<file path=xl/worksheets/sheet21.xml><?xml version="1.0" encoding="utf-8"?>
<worksheet xmlns="http://schemas.openxmlformats.org/spreadsheetml/2006/main" xmlns:r="http://schemas.openxmlformats.org/officeDocument/2006/relationships">
  <sheetPr codeName="Sheet21"/>
  <dimension ref="A1:AE95"/>
  <sheetViews>
    <sheetView topLeftCell="D4" workbookViewId="0">
      <selection activeCell="Q55" sqref="Q55"/>
    </sheetView>
  </sheetViews>
  <sheetFormatPr defaultRowHeight="15"/>
  <cols>
    <col min="3" max="3" width="21.7109375" bestFit="1" customWidth="1"/>
    <col min="4" max="4" width="8" bestFit="1" customWidth="1"/>
    <col min="8" max="8" width="17" bestFit="1" customWidth="1"/>
    <col min="9" max="9" width="14.28515625" bestFit="1" customWidth="1"/>
    <col min="10" max="10" width="16.85546875" bestFit="1" customWidth="1"/>
    <col min="11" max="11" width="15" bestFit="1" customWidth="1"/>
    <col min="12" max="13" width="16.28515625" bestFit="1" customWidth="1"/>
    <col min="14" max="14" width="13.7109375" bestFit="1" customWidth="1"/>
    <col min="21" max="21" width="46.85546875" style="241" bestFit="1" customWidth="1"/>
    <col min="22" max="22" width="7.42578125" style="149" bestFit="1" customWidth="1"/>
    <col min="23" max="23" width="8.5703125" style="149" bestFit="1" customWidth="1"/>
  </cols>
  <sheetData>
    <row r="1" spans="2:23" s="149" customFormat="1">
      <c r="U1" s="241"/>
    </row>
    <row r="2" spans="2:23" s="149" customFormat="1">
      <c r="J2" s="215"/>
      <c r="U2" s="241"/>
    </row>
    <row r="3" spans="2:23" s="149" customFormat="1">
      <c r="U3" s="241"/>
    </row>
    <row r="4" spans="2:23" s="149" customFormat="1" ht="19.5" thickBot="1">
      <c r="M4" s="47" t="s">
        <v>205</v>
      </c>
      <c r="U4" s="241"/>
    </row>
    <row r="5" spans="2:23" s="149" customFormat="1" ht="18.75">
      <c r="B5" s="504" t="s">
        <v>250</v>
      </c>
      <c r="C5" s="505"/>
      <c r="D5" s="505"/>
      <c r="E5" s="506"/>
      <c r="F5"/>
      <c r="M5" s="47" t="s">
        <v>1</v>
      </c>
      <c r="U5" s="504" t="s">
        <v>238</v>
      </c>
      <c r="V5" s="505"/>
      <c r="W5" s="506"/>
    </row>
    <row r="6" spans="2:23" s="149" customFormat="1" ht="15.75" thickBot="1">
      <c r="B6"/>
      <c r="C6" s="149" t="s">
        <v>247</v>
      </c>
      <c r="D6" s="7">
        <f>'18. DispositionMethod'!C5</f>
        <v>6066</v>
      </c>
      <c r="E6"/>
      <c r="F6"/>
      <c r="U6" s="242"/>
      <c r="V6" s="150" t="s">
        <v>205</v>
      </c>
      <c r="W6" s="236" t="s">
        <v>1</v>
      </c>
    </row>
    <row r="7" spans="2:23" s="149" customFormat="1" ht="15.75" thickBot="1">
      <c r="B7" s="10"/>
      <c r="C7" s="264" t="s">
        <v>58</v>
      </c>
      <c r="D7" s="265">
        <f>'18. DispositionMethod'!C6</f>
        <v>610</v>
      </c>
      <c r="E7" s="10"/>
      <c r="F7" s="10"/>
      <c r="J7" s="504" t="s">
        <v>239</v>
      </c>
      <c r="K7" s="506"/>
      <c r="R7" s="149" t="s">
        <v>207</v>
      </c>
      <c r="U7" s="243" t="s">
        <v>77</v>
      </c>
      <c r="V7" s="237">
        <f>VLOOKUP(U7,'13. StructuresUse'!$B$5:$F$26,2,FALSE)</f>
        <v>92965</v>
      </c>
      <c r="W7" s="238">
        <f>VLOOKUP($U7,'13. StructuresUse'!$B$5:$F$26,4,FALSE)</f>
        <v>4645</v>
      </c>
    </row>
    <row r="8" spans="2:23" s="149" customFormat="1">
      <c r="B8" s="66"/>
      <c r="C8" s="149" t="s">
        <v>248</v>
      </c>
      <c r="D8" s="265">
        <f>'18. DispositionMethod'!C7+'18. DispositionMethod'!C8+'18. DispositionMethod'!C14</f>
        <v>510</v>
      </c>
      <c r="E8"/>
      <c r="F8"/>
      <c r="J8" s="246" t="s">
        <v>206</v>
      </c>
      <c r="K8" s="247" t="s">
        <v>166</v>
      </c>
      <c r="N8" s="504" t="s">
        <v>273</v>
      </c>
      <c r="O8" s="506"/>
      <c r="R8" s="149" t="s">
        <v>7</v>
      </c>
      <c r="U8" s="243" t="s">
        <v>44</v>
      </c>
      <c r="V8" s="237" t="e">
        <f>VLOOKUP(U8,'13. StructuresUse'!$B$5:$F$26,2,FALSE)</f>
        <v>#N/A</v>
      </c>
      <c r="W8" s="238" t="e">
        <f>VLOOKUP($U8,'13. StructuresUse'!$B$5:$F$26,4,FALSE)</f>
        <v>#N/A</v>
      </c>
    </row>
    <row r="9" spans="2:23" s="149" customFormat="1" ht="15.75" thickBot="1">
      <c r="B9" s="66"/>
      <c r="C9" s="264" t="s">
        <v>64</v>
      </c>
      <c r="D9" s="265">
        <f>'18. DispositionMethod'!C16</f>
        <v>371</v>
      </c>
      <c r="E9"/>
      <c r="F9"/>
      <c r="J9" s="248">
        <f>SUM('19. Historic Designation'!C28:G28)</f>
        <v>213836</v>
      </c>
      <c r="K9" s="249">
        <f>'19. Historic Designation'!H28</f>
        <v>664142</v>
      </c>
      <c r="N9" s="91">
        <f>'4. BuildingsUse'!F5+'4. BuildingsUse'!C5</f>
        <v>797587246.11000001</v>
      </c>
      <c r="R9" s="149" t="s">
        <v>8</v>
      </c>
      <c r="U9" s="243" t="s">
        <v>75</v>
      </c>
      <c r="V9" s="237">
        <f>VLOOKUP(U9,'13. StructuresUse'!$B$5:$F$26,2,FALSE)</f>
        <v>46703</v>
      </c>
      <c r="W9" s="238">
        <f>VLOOKUP($U9,'13. StructuresUse'!$B$5:$F$26,4,FALSE)</f>
        <v>867</v>
      </c>
    </row>
    <row r="10" spans="2:23" s="149" customFormat="1">
      <c r="B10" s="66"/>
      <c r="C10" s="264" t="s">
        <v>59</v>
      </c>
      <c r="D10" s="265">
        <f>'18. DispositionMethod'!C11+'18. DispositionMethod'!C12</f>
        <v>64</v>
      </c>
      <c r="E10"/>
      <c r="F10"/>
      <c r="N10" s="91">
        <f>'4. BuildingsUse'!F6+'4. BuildingsUse'!C6</f>
        <v>451191989.79799998</v>
      </c>
      <c r="R10" s="152" t="s">
        <v>9</v>
      </c>
      <c r="U10" s="243" t="s">
        <v>171</v>
      </c>
      <c r="V10" s="237">
        <f>VLOOKUP(U10,'13. StructuresUse'!$B$5:$F$26,2,FALSE)</f>
        <v>42597</v>
      </c>
      <c r="W10" s="238">
        <f>VLOOKUP($U10,'13. StructuresUse'!$B$5:$F$26,4,FALSE)</f>
        <v>746</v>
      </c>
    </row>
    <row r="11" spans="2:23" s="149" customFormat="1">
      <c r="B11" s="66"/>
      <c r="C11" s="264" t="s">
        <v>63</v>
      </c>
      <c r="D11" s="265">
        <f>'18. DispositionMethod'!C15</f>
        <v>80</v>
      </c>
      <c r="E11"/>
      <c r="F11"/>
      <c r="N11" s="91">
        <f>'4. BuildingsUse'!F7+'4. BuildingsUse'!C7</f>
        <v>293053483.18599999</v>
      </c>
      <c r="R11" s="152" t="s">
        <v>208</v>
      </c>
      <c r="U11" s="243" t="s">
        <v>71</v>
      </c>
      <c r="V11" s="237">
        <f>VLOOKUP(U11,'13. StructuresUse'!$B$5:$F$26,2,FALSE)</f>
        <v>38478</v>
      </c>
      <c r="W11" s="238">
        <f>VLOOKUP($U11,'13. StructuresUse'!$B$5:$F$26,4,FALSE)</f>
        <v>1837</v>
      </c>
    </row>
    <row r="12" spans="2:23" s="149" customFormat="1">
      <c r="B12" s="66"/>
      <c r="C12"/>
      <c r="D12"/>
      <c r="E12"/>
      <c r="F12"/>
      <c r="N12" s="91">
        <f>'4. BuildingsUse'!F8+'4. BuildingsUse'!C8</f>
        <v>284711238.59600002</v>
      </c>
      <c r="R12" s="152" t="s">
        <v>11</v>
      </c>
      <c r="U12" s="243" t="s">
        <v>69</v>
      </c>
      <c r="V12" s="237">
        <f>VLOOKUP(U12,'13. StructuresUse'!$B$5:$F$26,2,FALSE)</f>
        <v>33461</v>
      </c>
      <c r="W12" s="238">
        <f>VLOOKUP($U12,'13. StructuresUse'!$B$5:$F$26,4,FALSE)</f>
        <v>965</v>
      </c>
    </row>
    <row r="13" spans="2:23" s="149" customFormat="1">
      <c r="B13" s="66"/>
      <c r="C13" s="149" t="s">
        <v>158</v>
      </c>
      <c r="D13" s="7">
        <f>'18. DispositionMethod'!C9</f>
        <v>212</v>
      </c>
      <c r="E13"/>
      <c r="F13"/>
      <c r="J13" s="149" t="s">
        <v>220</v>
      </c>
      <c r="N13" s="91">
        <f>'4. BuildingsUse'!F9+'4. BuildingsUse'!C9</f>
        <v>269669530.58600003</v>
      </c>
      <c r="R13" s="152" t="s">
        <v>209</v>
      </c>
      <c r="U13" s="243" t="s">
        <v>169</v>
      </c>
      <c r="V13" s="237">
        <f>VLOOKUP(U13,'13. StructuresUse'!$B$5:$F$26,2,FALSE)</f>
        <v>30194</v>
      </c>
      <c r="W13" s="238">
        <f>VLOOKUP($U13,'13. StructuresUse'!$B$5:$F$26,4,FALSE)</f>
        <v>1167</v>
      </c>
    </row>
    <row r="14" spans="2:23" s="149" customFormat="1">
      <c r="B14" s="66"/>
      <c r="C14" s="149" t="s">
        <v>159</v>
      </c>
      <c r="D14" s="7">
        <f>'18. DispositionMethod'!C10</f>
        <v>3275</v>
      </c>
      <c r="E14"/>
      <c r="F14"/>
      <c r="N14" s="91">
        <f>'4. BuildingsUse'!F10+'4. BuildingsUse'!C10</f>
        <v>228353921.97900003</v>
      </c>
      <c r="R14" s="152" t="s">
        <v>210</v>
      </c>
      <c r="U14" s="243" t="s">
        <v>173</v>
      </c>
      <c r="V14" s="237">
        <f>VLOOKUP(U14,'13. StructuresUse'!$B$5:$F$26,2,FALSE)</f>
        <v>26390</v>
      </c>
      <c r="W14" s="238">
        <f>VLOOKUP($U14,'13. StructuresUse'!$B$5:$F$26,4,FALSE)</f>
        <v>371</v>
      </c>
    </row>
    <row r="15" spans="2:23" s="149" customFormat="1">
      <c r="B15" s="66"/>
      <c r="C15"/>
      <c r="D15"/>
      <c r="E15"/>
      <c r="F15"/>
      <c r="N15" s="91">
        <f>'4. BuildingsUse'!F11+'4. BuildingsUse'!C11</f>
        <v>176900794.595</v>
      </c>
      <c r="R15" s="152" t="s">
        <v>211</v>
      </c>
      <c r="U15" s="243" t="s">
        <v>46</v>
      </c>
      <c r="V15" s="237">
        <f>VLOOKUP(U15,'13. StructuresUse'!$B$5:$F$26,2,FALSE)</f>
        <v>12202</v>
      </c>
      <c r="W15" s="238">
        <f>VLOOKUP($U15,'13. StructuresUse'!$B$5:$F$26,4,FALSE)</f>
        <v>1930</v>
      </c>
    </row>
    <row r="16" spans="2:23" s="149" customFormat="1">
      <c r="B16" s="66"/>
      <c r="C16" s="149" t="s">
        <v>252</v>
      </c>
      <c r="D16" s="7">
        <f>'18. DispositionMethod'!C17-D17</f>
        <v>20176</v>
      </c>
      <c r="E16"/>
      <c r="F16"/>
      <c r="N16" s="91">
        <f>'4. BuildingsUse'!F12+'4. BuildingsUse'!C12</f>
        <v>185101242.595</v>
      </c>
      <c r="R16" s="152" t="s">
        <v>212</v>
      </c>
      <c r="U16" s="243" t="s">
        <v>170</v>
      </c>
      <c r="V16" s="237">
        <f>VLOOKUP(U16,'13. StructuresUse'!$B$5:$F$26,2,FALSE)</f>
        <v>12047</v>
      </c>
      <c r="W16" s="238">
        <f>VLOOKUP($U16,'13. StructuresUse'!$B$5:$F$26,4,FALSE)</f>
        <v>515</v>
      </c>
    </row>
    <row r="17" spans="2:31" s="149" customFormat="1">
      <c r="B17" s="66"/>
      <c r="C17" s="149" t="s">
        <v>1</v>
      </c>
      <c r="D17" s="7">
        <f>'18. DispositionMethod'!C10+'18. DispositionMethod'!C9</f>
        <v>3487</v>
      </c>
      <c r="E17"/>
      <c r="F17"/>
      <c r="N17" s="91"/>
      <c r="R17" s="152" t="s">
        <v>213</v>
      </c>
      <c r="U17" s="243" t="s">
        <v>74</v>
      </c>
      <c r="V17" s="237">
        <f>VLOOKUP(U17,'13. StructuresUse'!$B$5:$F$26,2,FALSE)</f>
        <v>11873</v>
      </c>
      <c r="W17" s="238">
        <f>VLOOKUP($U17,'13. StructuresUse'!$B$5:$F$26,4,FALSE)</f>
        <v>125</v>
      </c>
    </row>
    <row r="18" spans="2:31" s="149" customFormat="1" ht="15.75" thickBot="1">
      <c r="B18" s="66"/>
      <c r="C18"/>
      <c r="D18"/>
      <c r="E18"/>
      <c r="F18"/>
      <c r="R18" s="152" t="s">
        <v>214</v>
      </c>
      <c r="U18" s="244" t="s">
        <v>221</v>
      </c>
      <c r="V18" s="239" t="e">
        <f>'13. StructuresUse'!C27-(SUM(Sheet2!V7:V17))</f>
        <v>#N/A</v>
      </c>
      <c r="W18" s="240" t="e">
        <f>'13. StructuresUse'!E27-SUM(W7:W17)</f>
        <v>#N/A</v>
      </c>
    </row>
    <row r="19" spans="2:31" s="149" customFormat="1" ht="15.75" customHeight="1" thickBot="1">
      <c r="B19" s="66"/>
      <c r="C19"/>
      <c r="D19"/>
      <c r="E19"/>
      <c r="F19"/>
      <c r="J19" s="504" t="s">
        <v>246</v>
      </c>
      <c r="K19" s="505"/>
      <c r="L19" s="505"/>
      <c r="M19" s="505"/>
      <c r="N19" s="505"/>
      <c r="O19" s="505"/>
      <c r="P19" s="505"/>
      <c r="Q19" s="506"/>
      <c r="R19" s="152" t="s">
        <v>215</v>
      </c>
      <c r="U19" s="245"/>
      <c r="V19" s="225"/>
      <c r="W19" s="144"/>
    </row>
    <row r="20" spans="2:31" s="149" customFormat="1">
      <c r="K20" s="261">
        <v>2007</v>
      </c>
      <c r="L20" s="261">
        <v>2008</v>
      </c>
      <c r="M20" s="261">
        <v>2009</v>
      </c>
      <c r="N20" s="261">
        <v>2010</v>
      </c>
      <c r="O20" s="261">
        <v>2011</v>
      </c>
      <c r="P20" s="261">
        <v>2012</v>
      </c>
      <c r="R20" s="152" t="s">
        <v>216</v>
      </c>
      <c r="U20" s="504" t="s">
        <v>241</v>
      </c>
      <c r="V20" s="505"/>
      <c r="W20" s="505"/>
      <c r="X20" s="505"/>
      <c r="Y20" s="505"/>
      <c r="Z20" s="505"/>
      <c r="AA20" s="506"/>
    </row>
    <row r="21" spans="2:31" s="149" customFormat="1">
      <c r="J21" s="149" t="s">
        <v>245</v>
      </c>
      <c r="K21" s="181" t="e">
        <f>'5. Building Use Trend'!#REF!</f>
        <v>#REF!</v>
      </c>
      <c r="L21" s="181">
        <f>'5. Building Use Trend'!D25</f>
        <v>24029294575.307903</v>
      </c>
      <c r="M21" s="181">
        <f>'5. Building Use Trend'!F25</f>
        <v>24581642784.003002</v>
      </c>
      <c r="N21" s="181" t="e">
        <f>'5. Building Use Trend'!#REF!</f>
        <v>#REF!</v>
      </c>
      <c r="O21" s="262" t="e">
        <f>'5. Building Use Trend'!#REF!</f>
        <v>#REF!</v>
      </c>
      <c r="P21" s="91" t="e">
        <f>'5. Building Use Trend'!#REF!</f>
        <v>#REF!</v>
      </c>
      <c r="R21" s="152" t="s">
        <v>20</v>
      </c>
      <c r="U21" s="251"/>
      <c r="V21" s="150">
        <v>2007</v>
      </c>
      <c r="W21" s="150">
        <v>2008</v>
      </c>
      <c r="X21" s="150">
        <v>2009</v>
      </c>
      <c r="Y21" s="150">
        <v>2010</v>
      </c>
      <c r="Z21" s="150">
        <v>2011</v>
      </c>
      <c r="AA21" s="252">
        <v>2012</v>
      </c>
    </row>
    <row r="22" spans="2:31" s="149" customFormat="1">
      <c r="L22" s="213" t="e">
        <f>(K21-L21)/K21</f>
        <v>#REF!</v>
      </c>
      <c r="M22" s="213">
        <f>(L21-M21)/L21</f>
        <v>-2.2986451265310241E-2</v>
      </c>
      <c r="N22" s="213" t="e">
        <f>(M21-N21)/M21</f>
        <v>#REF!</v>
      </c>
      <c r="O22" s="213" t="e">
        <f>(N21-O21)/N21</f>
        <v>#REF!</v>
      </c>
      <c r="P22" s="213" t="e">
        <f>(O21-P21)/O21</f>
        <v>#REF!</v>
      </c>
      <c r="R22" s="152" t="s">
        <v>217</v>
      </c>
      <c r="U22" s="251" t="s">
        <v>229</v>
      </c>
      <c r="V22" s="154" t="e">
        <f>'6. Office Trend by Agency'!#REF!+'6. Office Trend by Agency'!#REF!+'6. Office Trend by Agency'!#REF!+'6. Office Trend by Agency'!#REF!+'6. Office Trend by Agency'!#REF!</f>
        <v>#REF!</v>
      </c>
      <c r="W22" s="150">
        <v>206011344.53999999</v>
      </c>
      <c r="X22" s="150">
        <v>205920863.35299999</v>
      </c>
      <c r="Y22" s="150">
        <v>224491553.76000002</v>
      </c>
      <c r="Z22" s="150">
        <v>244139629.19000003</v>
      </c>
      <c r="AA22" s="252">
        <v>240873170.54499999</v>
      </c>
    </row>
    <row r="23" spans="2:31" s="149" customFormat="1">
      <c r="J23" s="149" t="s">
        <v>80</v>
      </c>
      <c r="K23" s="7" t="e">
        <f>'5. Building Use Trend'!#REF!</f>
        <v>#REF!</v>
      </c>
      <c r="L23" s="7">
        <f>'5. Building Use Trend'!C25</f>
        <v>3309322365.0219998</v>
      </c>
      <c r="M23" s="7">
        <f>'5. Building Use Trend'!E25</f>
        <v>3301727086.4189992</v>
      </c>
      <c r="N23" s="91" t="e">
        <f>'5. Building Use Trend'!#REF!</f>
        <v>#REF!</v>
      </c>
      <c r="O23" s="7" t="e">
        <f>'5. Building Use Trend'!#REF!</f>
        <v>#REF!</v>
      </c>
      <c r="P23" s="7" t="e">
        <f>'5. Building Use Trend'!#REF!</f>
        <v>#REF!</v>
      </c>
      <c r="R23" s="152" t="s">
        <v>22</v>
      </c>
      <c r="U23" s="251" t="s">
        <v>235</v>
      </c>
      <c r="V23" s="154"/>
      <c r="W23" s="154" t="e">
        <f>W22-V22</f>
        <v>#REF!</v>
      </c>
      <c r="X23" s="154">
        <f>X22-W22</f>
        <v>-90481.187000006437</v>
      </c>
      <c r="Y23" s="154">
        <f>Y22-X22</f>
        <v>18570690.407000035</v>
      </c>
      <c r="Z23" s="154">
        <f>Z22-Y22</f>
        <v>19648075.430000007</v>
      </c>
      <c r="AA23" s="253">
        <f>AA22-Z22</f>
        <v>-3266458.6450000405</v>
      </c>
    </row>
    <row r="24" spans="2:31" s="149" customFormat="1">
      <c r="E24" s="213"/>
      <c r="L24" s="213" t="e">
        <f>(L23-K23)/K23</f>
        <v>#REF!</v>
      </c>
      <c r="M24" s="213">
        <f>(M23-L23)/L23</f>
        <v>-2.2951159679332565E-3</v>
      </c>
      <c r="N24" s="213" t="e">
        <f>(N23-M23)/M23</f>
        <v>#REF!</v>
      </c>
      <c r="O24" s="213" t="e">
        <f>(O23-N23)/N23</f>
        <v>#REF!</v>
      </c>
      <c r="P24" s="213" t="e">
        <f>(P23-O23)/O23</f>
        <v>#REF!</v>
      </c>
      <c r="R24" s="152" t="s">
        <v>24</v>
      </c>
      <c r="U24" s="251" t="s">
        <v>236</v>
      </c>
      <c r="V24" s="150"/>
      <c r="W24" s="254" t="e">
        <f>W23/V22</f>
        <v>#REF!</v>
      </c>
      <c r="X24" s="254">
        <f>X23/W22</f>
        <v>-4.3920487583846746E-4</v>
      </c>
      <c r="Y24" s="254">
        <f>Y23/X22</f>
        <v>9.0183627363513985E-2</v>
      </c>
      <c r="Z24" s="254">
        <f>Z23/Y22</f>
        <v>8.7522559761893853E-2</v>
      </c>
      <c r="AA24" s="255">
        <f>AA23/Z22</f>
        <v>-1.3379469182604275E-2</v>
      </c>
    </row>
    <row r="25" spans="2:31">
      <c r="J25" s="149"/>
      <c r="K25" s="149"/>
      <c r="L25" s="149"/>
      <c r="M25" s="149"/>
      <c r="N25" s="149"/>
      <c r="O25" s="149"/>
      <c r="P25" s="149"/>
      <c r="R25" s="152" t="s">
        <v>25</v>
      </c>
      <c r="U25" s="251" t="s">
        <v>234</v>
      </c>
      <c r="V25" s="154" t="e">
        <f>'6. Office Trend by Agency'!#REF!-V22</f>
        <v>#REF!</v>
      </c>
      <c r="W25" s="150">
        <v>522558355.46000004</v>
      </c>
      <c r="X25" s="150">
        <v>534921836.64700001</v>
      </c>
      <c r="Y25" s="150">
        <v>547654746.24000001</v>
      </c>
      <c r="Z25" s="150">
        <v>542853070.80999994</v>
      </c>
      <c r="AA25" s="252">
        <v>551436929.45500004</v>
      </c>
    </row>
    <row r="26" spans="2:31">
      <c r="R26" s="152" t="s">
        <v>218</v>
      </c>
      <c r="U26" s="251"/>
      <c r="V26" s="150"/>
      <c r="W26" s="154" t="e">
        <f>W25-V25</f>
        <v>#REF!</v>
      </c>
      <c r="X26" s="154">
        <f>X25-W25</f>
        <v>12363481.186999977</v>
      </c>
      <c r="Y26" s="154">
        <f>Y25-X25</f>
        <v>12732909.592999995</v>
      </c>
      <c r="Z26" s="154">
        <f>Z25-Y25</f>
        <v>-4801675.4300000668</v>
      </c>
      <c r="AA26" s="253">
        <f>AA25-Z25</f>
        <v>8583858.6450001001</v>
      </c>
    </row>
    <row r="27" spans="2:31" ht="15.75" thickBot="1">
      <c r="E27" s="149"/>
      <c r="F27" s="149"/>
      <c r="G27" s="149"/>
      <c r="H27" s="149"/>
      <c r="I27" s="149"/>
      <c r="R27" s="152" t="s">
        <v>27</v>
      </c>
      <c r="U27" s="251"/>
      <c r="V27" s="150"/>
      <c r="W27" s="254" t="e">
        <f>W26/V25</f>
        <v>#REF!</v>
      </c>
      <c r="X27" s="254">
        <f>X26/W25</f>
        <v>2.365952253527091E-2</v>
      </c>
      <c r="Y27" s="254">
        <f>Y26/X25</f>
        <v>2.3803308671809863E-2</v>
      </c>
      <c r="Z27" s="254">
        <f>Z26/Y25</f>
        <v>-8.7677053161077101E-3</v>
      </c>
      <c r="AA27" s="255">
        <f>AA26/Z25</f>
        <v>1.5812489799849495E-2</v>
      </c>
    </row>
    <row r="28" spans="2:31">
      <c r="E28" s="149"/>
      <c r="F28" s="149"/>
      <c r="G28" s="149"/>
      <c r="H28" s="149"/>
      <c r="I28" s="149"/>
      <c r="J28" s="504" t="s">
        <v>277</v>
      </c>
      <c r="K28" s="505"/>
      <c r="R28" s="152" t="s">
        <v>219</v>
      </c>
      <c r="U28" s="251" t="s">
        <v>237</v>
      </c>
      <c r="V28" s="154" t="e">
        <f>'6. Office Trend by Agency'!#REF!</f>
        <v>#REF!</v>
      </c>
      <c r="W28" s="154">
        <f>'6. Office Trend by Agency'!C28</f>
        <v>727754138.43999994</v>
      </c>
      <c r="X28" s="154">
        <f>'6. Office Trend by Agency'!D28</f>
        <v>735010013.21499991</v>
      </c>
      <c r="Y28" s="154" t="e">
        <f>'6. Office Trend by Agency'!#REF!</f>
        <v>#REF!</v>
      </c>
      <c r="Z28" s="154" t="e">
        <f>'6. Office Trend by Agency'!#REF!</f>
        <v>#REF!</v>
      </c>
      <c r="AA28" s="253" t="e">
        <f>'6. Office Trend by Agency'!#REF!</f>
        <v>#REF!</v>
      </c>
    </row>
    <row r="29" spans="2:31">
      <c r="D29" s="149"/>
      <c r="E29" s="149"/>
      <c r="F29" s="149"/>
      <c r="G29" s="149"/>
      <c r="H29" s="149"/>
      <c r="I29" s="149"/>
      <c r="J29" s="63" t="s">
        <v>8</v>
      </c>
      <c r="K29" s="7">
        <v>905026265.73099995</v>
      </c>
      <c r="U29" s="251"/>
      <c r="V29" s="150"/>
      <c r="W29" s="154" t="e">
        <f>W28-V28</f>
        <v>#REF!</v>
      </c>
      <c r="X29" s="154">
        <f>X28-W28</f>
        <v>7255874.7749999762</v>
      </c>
      <c r="Y29" s="154" t="e">
        <f>Y28-X28</f>
        <v>#REF!</v>
      </c>
      <c r="Z29" s="154" t="e">
        <f>Z28-Y28</f>
        <v>#REF!</v>
      </c>
      <c r="AA29" s="253" t="e">
        <f>AA28-Z28</f>
        <v>#REF!</v>
      </c>
    </row>
    <row r="30" spans="2:31" ht="15.75" thickBot="1">
      <c r="D30" s="149"/>
      <c r="E30" s="149"/>
      <c r="F30" s="149"/>
      <c r="G30" s="149"/>
      <c r="H30" s="149"/>
      <c r="I30" s="149"/>
      <c r="J30" s="78" t="s">
        <v>7</v>
      </c>
      <c r="K30" s="7">
        <v>594285849</v>
      </c>
      <c r="U30" s="256"/>
      <c r="V30" s="257"/>
      <c r="W30" s="258" t="e">
        <f>W29/V28</f>
        <v>#REF!</v>
      </c>
      <c r="X30" s="258">
        <f>X29/W28</f>
        <v>9.9702281192842572E-3</v>
      </c>
      <c r="Y30" s="258" t="e">
        <f>Y29/X28</f>
        <v>#REF!</v>
      </c>
      <c r="Z30" s="258" t="e">
        <f>Z29/Y28</f>
        <v>#REF!</v>
      </c>
      <c r="AA30" s="259" t="e">
        <f>AA29/Z28</f>
        <v>#REF!</v>
      </c>
    </row>
    <row r="31" spans="2:31">
      <c r="D31" s="149"/>
      <c r="E31" s="149"/>
      <c r="F31" s="149"/>
      <c r="G31" s="149"/>
      <c r="H31" s="149"/>
      <c r="I31" s="149"/>
      <c r="J31" s="63" t="s">
        <v>22</v>
      </c>
      <c r="K31" s="7">
        <v>547776682.32000005</v>
      </c>
      <c r="N31" s="241"/>
      <c r="O31" s="241"/>
      <c r="P31" s="241"/>
      <c r="Q31" s="241"/>
      <c r="R31" s="241"/>
      <c r="S31" s="241"/>
      <c r="T31" s="241"/>
      <c r="U31" s="504" t="s">
        <v>244</v>
      </c>
      <c r="V31" s="505"/>
      <c r="W31" s="505"/>
      <c r="X31" s="505"/>
      <c r="Y31" s="505"/>
      <c r="Z31" s="505"/>
      <c r="AA31" s="506"/>
    </row>
    <row r="32" spans="2:31">
      <c r="D32" s="149"/>
      <c r="E32" s="149"/>
      <c r="F32" s="149"/>
      <c r="G32" s="149"/>
      <c r="H32" s="149"/>
      <c r="I32" s="149"/>
      <c r="J32" s="63" t="s">
        <v>14</v>
      </c>
      <c r="K32" s="7">
        <v>422832285.22000003</v>
      </c>
      <c r="N32" s="241"/>
      <c r="O32" s="241"/>
      <c r="P32" s="241"/>
      <c r="Q32" s="241"/>
      <c r="R32" s="241"/>
      <c r="S32" s="241"/>
      <c r="T32" s="241"/>
      <c r="U32" s="251"/>
      <c r="V32" s="150">
        <v>2007</v>
      </c>
      <c r="W32" s="150">
        <v>2008</v>
      </c>
      <c r="X32" s="150">
        <v>2009</v>
      </c>
      <c r="Y32" s="150">
        <v>2010</v>
      </c>
      <c r="Z32" s="150">
        <v>2011</v>
      </c>
      <c r="AA32" s="252">
        <v>2012</v>
      </c>
      <c r="AB32" s="149"/>
      <c r="AC32" s="149"/>
      <c r="AD32" s="149"/>
      <c r="AE32" s="149"/>
    </row>
    <row r="33" spans="2:31">
      <c r="D33" s="149"/>
      <c r="E33" s="149"/>
      <c r="F33" s="149"/>
      <c r="G33" s="149"/>
      <c r="H33" s="149"/>
      <c r="I33" s="149"/>
      <c r="J33" s="63" t="s">
        <v>28</v>
      </c>
      <c r="K33" s="7">
        <v>164156963</v>
      </c>
      <c r="N33" s="241"/>
      <c r="O33" s="241"/>
      <c r="P33" s="241"/>
      <c r="Q33" s="241"/>
      <c r="R33" s="241"/>
      <c r="S33" s="241"/>
      <c r="T33" s="241"/>
      <c r="U33" s="251" t="s">
        <v>229</v>
      </c>
      <c r="V33" s="154" t="e">
        <f>'7. Warehouse Trend by Agency'!#REF!+'7. Warehouse Trend by Agency'!#REF!+'7. Warehouse Trend by Agency'!#REF!+'7. Warehouse Trend by Agency'!#REF!+'7. Warehouse Trend by Agency'!#REF!</f>
        <v>#REF!</v>
      </c>
      <c r="W33" s="154">
        <f>'7. Warehouse Trend by Agency'!C6+'7. Warehouse Trend by Agency'!C7+'7. Warehouse Trend by Agency'!C9+'7. Warehouse Trend by Agency'!C21+'7. Warehouse Trend by Agency'!C10</f>
        <v>251960903.92999995</v>
      </c>
      <c r="X33" s="154">
        <f>'7. Warehouse Trend by Agency'!D6+'7. Warehouse Trend by Agency'!D7+'7. Warehouse Trend by Agency'!D9+'7. Warehouse Trend by Agency'!D21+'7. Warehouse Trend by Agency'!D10</f>
        <v>78685294.760000005</v>
      </c>
      <c r="Y33" s="154" t="e">
        <f>'7. Warehouse Trend by Agency'!#REF!+'7. Warehouse Trend by Agency'!#REF!+'7. Warehouse Trend by Agency'!#REF!+'7. Warehouse Trend by Agency'!#REF!+'7. Warehouse Trend by Agency'!#REF!</f>
        <v>#REF!</v>
      </c>
      <c r="Z33" s="154" t="e">
        <f>'7. Warehouse Trend by Agency'!#REF!+'7. Warehouse Trend by Agency'!#REF!+'7. Warehouse Trend by Agency'!#REF!+'7. Warehouse Trend by Agency'!#REF!+'7. Warehouse Trend by Agency'!#REF!</f>
        <v>#REF!</v>
      </c>
      <c r="AA33" s="253" t="e">
        <f>'7. Warehouse Trend by Agency'!#REF!+'7. Warehouse Trend by Agency'!#REF!+'7. Warehouse Trend by Agency'!#REF!+'7. Warehouse Trend by Agency'!#REF!+'7. Warehouse Trend by Agency'!#REF!</f>
        <v>#REF!</v>
      </c>
      <c r="AB33" s="149"/>
      <c r="AC33" s="149"/>
      <c r="AD33" s="149"/>
      <c r="AE33" s="149"/>
    </row>
    <row r="34" spans="2:31">
      <c r="D34" s="149"/>
      <c r="E34" s="149"/>
      <c r="F34" s="149"/>
      <c r="G34" s="149"/>
      <c r="H34" s="149"/>
      <c r="I34" s="149"/>
      <c r="J34" s="168" t="s">
        <v>272</v>
      </c>
      <c r="K34" s="7">
        <f>('8. Buildings'!D28+'8. Buildings'!G28)-SUM(K29:K33)</f>
        <v>667649041.14800024</v>
      </c>
      <c r="N34" s="241"/>
      <c r="O34" s="241"/>
      <c r="P34" s="241"/>
      <c r="Q34" s="241"/>
      <c r="R34" s="241"/>
      <c r="S34" s="241"/>
      <c r="T34" s="241"/>
      <c r="U34" s="251" t="s">
        <v>235</v>
      </c>
      <c r="V34" s="154"/>
      <c r="W34" s="154" t="e">
        <f>W33-V33</f>
        <v>#REF!</v>
      </c>
      <c r="X34" s="154">
        <f>X33-W33</f>
        <v>-173275609.16999996</v>
      </c>
      <c r="Y34" s="154" t="e">
        <f>Y33-X33</f>
        <v>#REF!</v>
      </c>
      <c r="Z34" s="154" t="e">
        <f>Z33-Y33</f>
        <v>#REF!</v>
      </c>
      <c r="AA34" s="253" t="e">
        <f>AA33-Z33</f>
        <v>#REF!</v>
      </c>
      <c r="AB34" s="149"/>
      <c r="AC34" s="149"/>
      <c r="AD34" s="149"/>
      <c r="AE34" s="149"/>
    </row>
    <row r="35" spans="2:31">
      <c r="D35" s="149"/>
      <c r="E35" s="149"/>
      <c r="F35" s="149"/>
      <c r="G35" s="149"/>
      <c r="H35" s="149"/>
      <c r="I35" s="149"/>
      <c r="J35" s="78"/>
      <c r="K35" s="7"/>
      <c r="N35" s="241"/>
      <c r="O35" s="241"/>
      <c r="P35" s="241"/>
      <c r="Q35" s="241"/>
      <c r="R35" s="241"/>
      <c r="S35" s="241"/>
      <c r="T35" s="241"/>
      <c r="U35" s="251" t="s">
        <v>236</v>
      </c>
      <c r="V35" s="150"/>
      <c r="W35" s="254" t="e">
        <f>W34/V33</f>
        <v>#REF!</v>
      </c>
      <c r="X35" s="254">
        <f>X34/W33</f>
        <v>-0.68770831691467327</v>
      </c>
      <c r="Y35" s="254" t="e">
        <f>Y34/X33</f>
        <v>#REF!</v>
      </c>
      <c r="Z35" s="254" t="e">
        <f>Z34/Y33</f>
        <v>#REF!</v>
      </c>
      <c r="AA35" s="255" t="e">
        <f>AA34/Z33</f>
        <v>#REF!</v>
      </c>
      <c r="AB35" s="149"/>
      <c r="AC35" s="149"/>
      <c r="AD35" s="149"/>
      <c r="AE35" s="149"/>
    </row>
    <row r="36" spans="2:31">
      <c r="D36" s="149"/>
      <c r="E36" s="149"/>
      <c r="F36" s="149"/>
      <c r="G36" s="149"/>
      <c r="H36" s="149"/>
      <c r="I36" s="149"/>
      <c r="J36" s="63"/>
      <c r="K36" s="7"/>
      <c r="N36" s="241"/>
      <c r="O36" s="241"/>
      <c r="P36" s="241"/>
      <c r="Q36" s="241"/>
      <c r="R36" s="241"/>
      <c r="S36" s="241"/>
      <c r="T36" s="241"/>
      <c r="U36" s="251" t="s">
        <v>234</v>
      </c>
      <c r="V36" s="154" t="e">
        <f>'7. Warehouse Trend by Agency'!#REF!-V33</f>
        <v>#REF!</v>
      </c>
      <c r="W36" s="154">
        <f>'7. Warehouse Trend by Agency'!C28-W33</f>
        <v>86885723.320000052</v>
      </c>
      <c r="X36" s="154">
        <f>'7. Warehouse Trend by Agency'!D28-X33</f>
        <v>106415947.83499999</v>
      </c>
      <c r="Y36" s="154" t="e">
        <f>'7. Warehouse Trend by Agency'!#REF!-Y33</f>
        <v>#REF!</v>
      </c>
      <c r="Z36" s="154" t="e">
        <f>'7. Warehouse Trend by Agency'!#REF!-Z33</f>
        <v>#REF!</v>
      </c>
      <c r="AA36" s="253" t="e">
        <f>'7. Warehouse Trend by Agency'!#REF!-AA33</f>
        <v>#REF!</v>
      </c>
      <c r="AB36" s="149"/>
      <c r="AC36" s="149"/>
      <c r="AD36" s="149"/>
      <c r="AE36" s="149"/>
    </row>
    <row r="37" spans="2:31" ht="15.75" thickBot="1">
      <c r="D37" s="149"/>
      <c r="E37" s="149"/>
      <c r="F37" s="149"/>
      <c r="G37" s="149"/>
      <c r="H37" s="149"/>
      <c r="I37" s="149"/>
      <c r="J37" s="63"/>
      <c r="K37" s="7"/>
      <c r="N37" s="241"/>
      <c r="O37" s="241"/>
      <c r="P37" s="241"/>
      <c r="Q37" s="241"/>
      <c r="R37" s="241"/>
      <c r="S37" s="241"/>
      <c r="T37" s="241"/>
      <c r="U37" s="251"/>
      <c r="V37" s="150"/>
      <c r="W37" s="154" t="e">
        <f>W36-V36</f>
        <v>#REF!</v>
      </c>
      <c r="X37" s="154">
        <f>X36-W36</f>
        <v>19530224.514999941</v>
      </c>
      <c r="Y37" s="154" t="e">
        <f>Y36-X36</f>
        <v>#REF!</v>
      </c>
      <c r="Z37" s="154" t="e">
        <f>Z36-Y36</f>
        <v>#REF!</v>
      </c>
      <c r="AA37" s="253" t="e">
        <f>AA36-Z36</f>
        <v>#REF!</v>
      </c>
      <c r="AB37" s="149"/>
      <c r="AC37" s="149"/>
      <c r="AD37" s="149"/>
      <c r="AE37" s="149"/>
    </row>
    <row r="38" spans="2:31">
      <c r="D38" s="149"/>
      <c r="E38" s="149"/>
      <c r="F38" s="149"/>
      <c r="G38" s="149"/>
      <c r="H38" s="149"/>
      <c r="I38" s="149"/>
      <c r="J38" s="504" t="s">
        <v>177</v>
      </c>
      <c r="K38" s="505"/>
      <c r="N38" s="241"/>
      <c r="O38" s="241"/>
      <c r="P38" s="241"/>
      <c r="Q38" s="241"/>
      <c r="R38" s="241"/>
      <c r="S38" s="241"/>
      <c r="T38" s="241"/>
      <c r="U38" s="251"/>
      <c r="V38" s="150"/>
      <c r="W38" s="254" t="e">
        <f>W37/V36</f>
        <v>#REF!</v>
      </c>
      <c r="X38" s="254">
        <f>X37/W36</f>
        <v>0.2247805941957822</v>
      </c>
      <c r="Y38" s="254" t="e">
        <f>Y37/X36</f>
        <v>#REF!</v>
      </c>
      <c r="Z38" s="254" t="e">
        <f>Z37/Y36</f>
        <v>#REF!</v>
      </c>
      <c r="AA38" s="255" t="e">
        <f>AA37/Z36</f>
        <v>#REF!</v>
      </c>
      <c r="AB38" s="149"/>
      <c r="AC38" s="149"/>
      <c r="AD38" s="149"/>
      <c r="AE38" s="149"/>
    </row>
    <row r="39" spans="2:31">
      <c r="D39" s="149"/>
      <c r="E39" s="149"/>
      <c r="F39" s="149"/>
      <c r="G39" s="149"/>
      <c r="H39" s="149"/>
      <c r="I39" s="149"/>
      <c r="J39" s="149" t="s">
        <v>6</v>
      </c>
      <c r="K39" s="7">
        <f>'12. Structures'!C5+'12. Structures'!E5</f>
        <v>17826</v>
      </c>
      <c r="N39" s="241"/>
      <c r="O39" s="241"/>
      <c r="P39" s="241"/>
      <c r="Q39" s="241"/>
      <c r="R39" s="241"/>
      <c r="S39" s="241"/>
      <c r="T39" s="241"/>
      <c r="U39" s="251" t="s">
        <v>237</v>
      </c>
      <c r="V39" s="154" t="e">
        <f>'7. Warehouse Trend by Agency'!#REF!</f>
        <v>#REF!</v>
      </c>
      <c r="W39" s="154">
        <f>'7. Warehouse Trend by Agency'!C28</f>
        <v>338846627.25</v>
      </c>
      <c r="X39" s="154">
        <f>'7. Warehouse Trend by Agency'!D28</f>
        <v>185101242.595</v>
      </c>
      <c r="Y39" s="154" t="e">
        <f>'7. Warehouse Trend by Agency'!#REF!</f>
        <v>#REF!</v>
      </c>
      <c r="Z39" s="154" t="e">
        <f>'7. Warehouse Trend by Agency'!#REF!</f>
        <v>#REF!</v>
      </c>
      <c r="AA39" s="253" t="e">
        <f>'7. Warehouse Trend by Agency'!#REF!</f>
        <v>#REF!</v>
      </c>
      <c r="AB39" s="149"/>
      <c r="AC39" s="149"/>
      <c r="AD39" s="149"/>
      <c r="AE39" s="149"/>
    </row>
    <row r="40" spans="2:31">
      <c r="D40" s="149"/>
      <c r="E40" s="149"/>
      <c r="F40" s="149"/>
      <c r="G40" s="149"/>
      <c r="H40" s="149"/>
      <c r="I40" s="149"/>
      <c r="J40" s="149" t="s">
        <v>7</v>
      </c>
      <c r="K40" s="7">
        <f>'12. Structures'!C6+'12. Structures'!E6</f>
        <v>73055</v>
      </c>
      <c r="N40" s="241"/>
      <c r="O40" s="241"/>
      <c r="P40" s="241"/>
      <c r="Q40" s="241"/>
      <c r="R40" s="241"/>
      <c r="S40" s="241"/>
      <c r="T40" s="241"/>
      <c r="U40" s="251"/>
      <c r="V40" s="150"/>
      <c r="W40" s="154" t="e">
        <f>W39-V39</f>
        <v>#REF!</v>
      </c>
      <c r="X40" s="154">
        <f>X39-W39</f>
        <v>-153745384.655</v>
      </c>
      <c r="Y40" s="154" t="e">
        <f>Y39-X39</f>
        <v>#REF!</v>
      </c>
      <c r="Z40" s="154" t="e">
        <f>Z39-Y39</f>
        <v>#REF!</v>
      </c>
      <c r="AA40" s="253" t="e">
        <f>AA39-Z39</f>
        <v>#REF!</v>
      </c>
      <c r="AB40" s="149"/>
      <c r="AC40" s="149"/>
      <c r="AD40" s="149"/>
      <c r="AE40" s="149"/>
    </row>
    <row r="41" spans="2:31">
      <c r="C41" s="149"/>
      <c r="D41" s="149"/>
      <c r="E41" s="149"/>
      <c r="F41" s="149"/>
      <c r="G41" s="149"/>
      <c r="H41" s="149"/>
      <c r="I41" s="149"/>
      <c r="J41" s="149" t="s">
        <v>8</v>
      </c>
      <c r="K41" s="7">
        <f>'12. Structures'!C7+'12. Structures'!E7</f>
        <v>170850</v>
      </c>
      <c r="N41" s="241"/>
      <c r="O41" s="241"/>
      <c r="P41" s="241"/>
      <c r="Q41" s="241"/>
      <c r="R41" s="241"/>
      <c r="S41" s="241"/>
      <c r="T41" s="241"/>
      <c r="U41" s="251"/>
      <c r="V41" s="150"/>
      <c r="W41" s="254" t="e">
        <f>W40/V39</f>
        <v>#REF!</v>
      </c>
      <c r="X41" s="254">
        <f>X40/W39</f>
        <v>-0.45373148879409425</v>
      </c>
      <c r="Y41" s="254" t="e">
        <f>Y40/X39</f>
        <v>#REF!</v>
      </c>
      <c r="Z41" s="254" t="e">
        <f>Z40/Y39</f>
        <v>#REF!</v>
      </c>
      <c r="AA41" s="255" t="e">
        <f>AA40/Z39</f>
        <v>#REF!</v>
      </c>
      <c r="AB41" s="149"/>
      <c r="AC41" s="149"/>
      <c r="AD41" s="149"/>
      <c r="AE41" s="149"/>
    </row>
    <row r="42" spans="2:31" ht="15.75" thickBot="1">
      <c r="C42" s="149"/>
      <c r="D42" s="149"/>
      <c r="E42" s="149"/>
      <c r="F42" s="149"/>
      <c r="G42" s="149"/>
      <c r="H42" s="149"/>
      <c r="I42" s="149"/>
      <c r="J42" s="11" t="s">
        <v>16</v>
      </c>
      <c r="K42" s="21">
        <f>'12. Structures'!C15+'12. Structures'!E15</f>
        <v>19948</v>
      </c>
      <c r="N42" s="241"/>
      <c r="O42" s="241"/>
      <c r="P42" s="241"/>
      <c r="Q42" s="241"/>
      <c r="R42" s="241"/>
      <c r="S42" s="241"/>
      <c r="T42" s="241"/>
      <c r="U42" s="256"/>
      <c r="V42" s="257"/>
      <c r="W42" s="257"/>
      <c r="X42" s="257"/>
      <c r="Y42" s="257"/>
      <c r="Z42" s="257"/>
      <c r="AA42" s="260"/>
      <c r="AB42" s="149"/>
      <c r="AC42" s="149"/>
      <c r="AD42" s="149"/>
      <c r="AE42" s="149"/>
    </row>
    <row r="43" spans="2:31">
      <c r="C43" s="149"/>
      <c r="D43" s="149"/>
      <c r="E43" s="149"/>
      <c r="F43" s="149"/>
      <c r="G43" s="149"/>
      <c r="H43" s="149"/>
      <c r="I43" s="149"/>
      <c r="J43" s="11" t="s">
        <v>17</v>
      </c>
      <c r="K43" s="21">
        <f>'12. Structures'!C16+'12. Structures'!E16</f>
        <v>75097</v>
      </c>
      <c r="N43" s="241"/>
      <c r="O43" s="241"/>
      <c r="P43" s="241"/>
      <c r="Q43" s="241"/>
      <c r="R43" s="241"/>
      <c r="S43" s="241"/>
      <c r="T43" s="241"/>
      <c r="U43" s="149"/>
      <c r="X43" s="149"/>
      <c r="Y43" s="149"/>
      <c r="Z43" s="149"/>
      <c r="AA43" s="149"/>
      <c r="AB43" s="149"/>
      <c r="AC43" s="149"/>
      <c r="AD43" s="149"/>
      <c r="AE43" s="149"/>
    </row>
    <row r="44" spans="2:31">
      <c r="C44" s="149"/>
      <c r="D44" s="149"/>
      <c r="E44" s="149"/>
      <c r="F44" s="149"/>
      <c r="G44" s="149"/>
      <c r="H44" s="149"/>
      <c r="I44" s="149"/>
      <c r="J44" s="11" t="s">
        <v>22</v>
      </c>
      <c r="K44" s="21">
        <f>'12. Structures'!C21+'12. Structures'!E21</f>
        <v>64477</v>
      </c>
      <c r="N44" s="241"/>
      <c r="O44" s="241"/>
      <c r="P44" s="241"/>
      <c r="Q44" s="241"/>
      <c r="R44" s="241"/>
      <c r="S44" s="241"/>
      <c r="T44" s="241"/>
      <c r="U44" s="149"/>
      <c r="X44" s="149"/>
      <c r="Y44" s="149"/>
      <c r="Z44" s="149"/>
      <c r="AA44" s="149"/>
      <c r="AB44" s="149"/>
      <c r="AC44" s="149"/>
      <c r="AD44" s="149"/>
      <c r="AE44" s="149"/>
    </row>
    <row r="45" spans="2:31">
      <c r="C45" s="149"/>
      <c r="D45" s="149"/>
      <c r="E45" s="149"/>
      <c r="F45" s="149"/>
      <c r="G45" s="149"/>
      <c r="H45" s="149"/>
      <c r="I45" s="149"/>
      <c r="J45" s="11" t="s">
        <v>26</v>
      </c>
      <c r="K45" s="21">
        <f>'12. Structures'!C24+'12. Structures'!E24</f>
        <v>42829</v>
      </c>
      <c r="N45" s="241"/>
      <c r="O45" s="241"/>
      <c r="P45" s="241"/>
      <c r="Q45" s="241"/>
      <c r="R45" s="241"/>
      <c r="S45" s="241"/>
      <c r="T45" s="241"/>
    </row>
    <row r="46" spans="2:31">
      <c r="C46" s="149"/>
      <c r="D46" s="149"/>
      <c r="E46" s="149"/>
      <c r="F46" s="149"/>
      <c r="G46" s="149"/>
      <c r="H46" s="149"/>
      <c r="I46" s="149"/>
      <c r="J46" s="11" t="s">
        <v>61</v>
      </c>
      <c r="K46" s="21">
        <f>('12. Structures'!C26+'12. Structures'!E26)-SUM(K39:K45)</f>
        <v>21784</v>
      </c>
      <c r="N46" s="241"/>
      <c r="O46" s="241"/>
      <c r="P46" s="241"/>
      <c r="Q46" s="241"/>
      <c r="R46" s="241"/>
      <c r="S46" s="241"/>
      <c r="T46" s="241"/>
    </row>
    <row r="47" spans="2:31" ht="15.75" thickBot="1">
      <c r="C47" s="149"/>
      <c r="D47" s="149"/>
      <c r="E47" s="149"/>
      <c r="F47" s="149"/>
      <c r="G47" s="149"/>
      <c r="H47" s="149"/>
      <c r="I47" s="149"/>
      <c r="J47" s="96"/>
      <c r="K47" s="7"/>
      <c r="N47" s="241"/>
      <c r="O47" s="241"/>
      <c r="P47" s="241"/>
      <c r="Q47" s="241"/>
      <c r="R47" s="241"/>
      <c r="S47" s="241"/>
      <c r="T47" s="241"/>
    </row>
    <row r="48" spans="2:31">
      <c r="B48" s="504" t="s">
        <v>178</v>
      </c>
      <c r="C48" s="505"/>
      <c r="D48" s="506"/>
      <c r="E48" s="149"/>
      <c r="F48" s="149"/>
      <c r="G48" s="149"/>
      <c r="H48" s="149"/>
      <c r="I48" s="149"/>
      <c r="J48" s="96"/>
      <c r="K48" s="7"/>
      <c r="N48" s="241"/>
      <c r="O48" s="241"/>
      <c r="P48" s="241"/>
      <c r="Q48" s="241"/>
      <c r="R48" s="241"/>
      <c r="S48" s="241"/>
      <c r="T48" s="241"/>
    </row>
    <row r="49" spans="2:20">
      <c r="B49" s="169" t="s">
        <v>8</v>
      </c>
      <c r="C49" s="151">
        <v>13719631.528999999</v>
      </c>
      <c r="D49" s="149"/>
      <c r="E49" s="149"/>
      <c r="F49" s="149"/>
      <c r="G49" s="149"/>
      <c r="H49" s="149"/>
      <c r="I49" s="149"/>
      <c r="J49" s="96"/>
      <c r="K49" s="7"/>
      <c r="N49" s="241"/>
      <c r="O49" s="241"/>
      <c r="P49" s="241"/>
      <c r="Q49" s="241"/>
      <c r="R49" s="241"/>
      <c r="S49" s="241"/>
      <c r="T49" s="241"/>
    </row>
    <row r="50" spans="2:20" ht="15.75" thickBot="1">
      <c r="B50" s="175" t="s">
        <v>7</v>
      </c>
      <c r="C50" s="151">
        <v>8409287.4100000001</v>
      </c>
      <c r="D50" s="149"/>
      <c r="E50" s="149"/>
      <c r="F50" s="149"/>
      <c r="G50" s="149"/>
      <c r="H50" s="149"/>
      <c r="I50" s="149"/>
      <c r="J50" s="4"/>
      <c r="K50" s="4"/>
      <c r="L50" s="4"/>
      <c r="N50" s="241"/>
      <c r="O50" s="241"/>
      <c r="P50" s="241"/>
      <c r="Q50" s="241"/>
      <c r="R50" s="241"/>
      <c r="S50" s="241"/>
      <c r="T50" s="241"/>
    </row>
    <row r="51" spans="2:20">
      <c r="B51" s="169" t="s">
        <v>10</v>
      </c>
      <c r="C51" s="151">
        <v>7686160.3620000007</v>
      </c>
      <c r="D51" s="149"/>
      <c r="E51" s="149"/>
      <c r="F51" s="149"/>
      <c r="G51" s="149"/>
      <c r="H51" s="149"/>
      <c r="I51" s="149"/>
      <c r="N51" s="241"/>
      <c r="O51" s="241"/>
      <c r="P51" s="241"/>
      <c r="Q51" s="504" t="s">
        <v>279</v>
      </c>
      <c r="R51" s="505"/>
      <c r="S51" s="506"/>
      <c r="T51" s="241"/>
    </row>
    <row r="52" spans="2:20">
      <c r="B52" s="175" t="s">
        <v>17</v>
      </c>
      <c r="C52" s="151">
        <v>6338307.2319999998</v>
      </c>
      <c r="D52" s="149"/>
      <c r="E52" s="149"/>
      <c r="F52" s="149"/>
      <c r="G52" s="149"/>
      <c r="H52" s="149"/>
      <c r="I52" s="149"/>
      <c r="N52" s="241"/>
      <c r="O52" s="241"/>
      <c r="P52" s="241"/>
      <c r="Q52" s="65" t="s">
        <v>321</v>
      </c>
      <c r="R52" s="151">
        <f>VLOOKUP(Q52,'17. AgencyDispositions'!$B$4:$H$28,5,FALSE)</f>
        <v>6456</v>
      </c>
      <c r="S52" s="241"/>
      <c r="T52" s="241"/>
    </row>
    <row r="53" spans="2:20">
      <c r="B53" s="169" t="s">
        <v>22</v>
      </c>
      <c r="C53" s="151">
        <v>4385615.841</v>
      </c>
      <c r="D53" s="149"/>
      <c r="E53" s="149"/>
      <c r="F53" s="149"/>
      <c r="G53" s="149"/>
      <c r="H53" s="149"/>
      <c r="I53" s="149"/>
      <c r="N53" s="241"/>
      <c r="O53" s="241"/>
      <c r="P53" s="241"/>
      <c r="Q53" s="214" t="s">
        <v>320</v>
      </c>
      <c r="R53" s="151">
        <f>VLOOKUP(Q53,'17. AgencyDispositions'!$B$4:$H$28,5,FALSE)</f>
        <v>7554</v>
      </c>
      <c r="S53" s="241"/>
      <c r="T53" s="241"/>
    </row>
    <row r="54" spans="2:20">
      <c r="B54" s="169" t="s">
        <v>278</v>
      </c>
      <c r="C54" s="151">
        <f>('14. Land'!C27+'14. Land'!E27)-SUM(C49:C53)</f>
        <v>3107354.2880000025</v>
      </c>
      <c r="D54" s="149"/>
      <c r="E54" s="149"/>
      <c r="F54" s="149"/>
      <c r="G54" s="149"/>
      <c r="H54" s="149"/>
      <c r="I54" s="149"/>
      <c r="N54" s="241"/>
      <c r="O54" s="241"/>
      <c r="P54" s="241"/>
      <c r="Q54" s="214" t="s">
        <v>324</v>
      </c>
      <c r="R54" s="151">
        <f>VLOOKUP(Q54,'17. AgencyDispositions'!$B$4:$H$28,5,FALSE)</f>
        <v>1949</v>
      </c>
      <c r="S54" s="241"/>
      <c r="T54" s="241"/>
    </row>
    <row r="55" spans="2:20">
      <c r="B55" s="169"/>
      <c r="C55" s="151"/>
      <c r="O55" s="149"/>
      <c r="P55" s="149"/>
      <c r="Q55" s="214" t="s">
        <v>24</v>
      </c>
      <c r="R55" s="151">
        <f>VLOOKUP(Q55,'17. AgencyDispositions'!$B$4:$H$28,5,FALSE)</f>
        <v>1652</v>
      </c>
      <c r="S55" s="149"/>
      <c r="T55" s="149"/>
    </row>
    <row r="56" spans="2:20">
      <c r="B56" s="175"/>
      <c r="C56" s="151"/>
      <c r="O56" s="149"/>
      <c r="P56" s="149"/>
      <c r="Q56" s="214" t="s">
        <v>26</v>
      </c>
      <c r="R56" s="151">
        <f>VLOOKUP(Q56,'17. AgencyDispositions'!$B$4:$H$28,5,FALSE)</f>
        <v>2857</v>
      </c>
      <c r="S56" s="149"/>
      <c r="T56" s="149"/>
    </row>
    <row r="57" spans="2:20">
      <c r="B57" s="175"/>
      <c r="C57" s="151"/>
      <c r="Q57" s="82" t="s">
        <v>17</v>
      </c>
      <c r="R57" s="151">
        <f>VLOOKUP(Q57,'17. AgencyDispositions'!$B$4:$H$28,5,FALSE)</f>
        <v>722</v>
      </c>
    </row>
    <row r="58" spans="2:20">
      <c r="B58" s="169"/>
      <c r="C58" s="151"/>
      <c r="Q58" s="214" t="s">
        <v>6</v>
      </c>
      <c r="R58" s="151">
        <f>VLOOKUP(Q58,'17. AgencyDispositions'!$B$4:$H$28,5,FALSE)</f>
        <v>793</v>
      </c>
    </row>
    <row r="59" spans="2:20">
      <c r="B59" s="169"/>
      <c r="C59" s="151"/>
      <c r="Q59" s="214" t="s">
        <v>61</v>
      </c>
      <c r="R59" s="151">
        <f>'17. AgencyDispositions'!F28-SUM(R52:R58)</f>
        <v>1680</v>
      </c>
    </row>
    <row r="60" spans="2:20">
      <c r="B60" s="175"/>
      <c r="C60" s="151"/>
      <c r="Q60" s="214"/>
      <c r="R60" s="6"/>
    </row>
    <row r="61" spans="2:20" ht="15.75" thickBot="1">
      <c r="B61" s="175"/>
      <c r="C61" s="151"/>
    </row>
    <row r="62" spans="2:20">
      <c r="B62" s="175"/>
      <c r="C62" s="151"/>
      <c r="Q62" s="504" t="s">
        <v>280</v>
      </c>
      <c r="R62" s="505"/>
      <c r="S62" s="506"/>
    </row>
    <row r="63" spans="2:20">
      <c r="B63" s="175"/>
      <c r="C63" s="151"/>
      <c r="Q63" s="149" t="s">
        <v>57</v>
      </c>
      <c r="R63" s="7">
        <f>'18. DispositionMethod'!C5</f>
        <v>6066</v>
      </c>
    </row>
    <row r="64" spans="2:20">
      <c r="B64" s="175"/>
      <c r="C64" s="151"/>
      <c r="Q64" s="149" t="s">
        <v>58</v>
      </c>
      <c r="R64" s="7">
        <f>'18. DispositionMethod'!C6</f>
        <v>610</v>
      </c>
    </row>
    <row r="65" spans="1:18">
      <c r="B65" s="169"/>
      <c r="C65" s="151"/>
      <c r="Q65" s="7" t="s">
        <v>62</v>
      </c>
      <c r="R65" s="7">
        <f>'18. DispositionMethod'!C7+'18. DispositionMethod'!C8+'18. DispositionMethod'!C14</f>
        <v>510</v>
      </c>
    </row>
    <row r="66" spans="1:18">
      <c r="B66" s="175"/>
      <c r="C66" s="151"/>
      <c r="Q66" s="149" t="s">
        <v>268</v>
      </c>
      <c r="R66" s="7">
        <f>'18. DispositionMethod'!C9+'18. DispositionMethod'!C10</f>
        <v>3487</v>
      </c>
    </row>
    <row r="67" spans="1:18">
      <c r="B67" s="175"/>
      <c r="C67" s="151"/>
      <c r="Q67" s="149" t="s">
        <v>64</v>
      </c>
      <c r="R67" s="7">
        <f>'18. DispositionMethod'!C11+'18. DispositionMethod'!C12+'18. DispositionMethod'!C15+'18. DispositionMethod'!C16</f>
        <v>515</v>
      </c>
    </row>
    <row r="68" spans="1:18">
      <c r="B68" s="169"/>
      <c r="C68" s="151"/>
      <c r="Q68" s="149" t="s">
        <v>61</v>
      </c>
      <c r="R68" s="7">
        <f>'18. DispositionMethod'!C13</f>
        <v>12475</v>
      </c>
    </row>
    <row r="69" spans="1:18">
      <c r="B69" s="169"/>
      <c r="C69" s="151"/>
      <c r="H69" s="226">
        <v>2007</v>
      </c>
      <c r="I69" s="226">
        <v>2008</v>
      </c>
      <c r="J69" s="226">
        <v>2009</v>
      </c>
      <c r="K69" s="226">
        <v>2010</v>
      </c>
      <c r="L69" s="226">
        <v>2011</v>
      </c>
      <c r="M69" s="226">
        <v>2012</v>
      </c>
    </row>
    <row r="70" spans="1:18">
      <c r="A70" s="218"/>
      <c r="B70" s="217"/>
      <c r="C70" s="216"/>
      <c r="H70" s="7">
        <v>2791827000</v>
      </c>
      <c r="I70" s="7">
        <v>2710128800</v>
      </c>
      <c r="J70" s="7">
        <v>2704898400</v>
      </c>
      <c r="K70" s="7">
        <v>2793000000</v>
      </c>
      <c r="L70" s="7">
        <v>2752533000</v>
      </c>
      <c r="M70" s="7">
        <v>2748454600</v>
      </c>
    </row>
    <row r="71" spans="1:18">
      <c r="A71" s="218"/>
      <c r="B71" s="217"/>
      <c r="C71" s="214"/>
      <c r="H71" s="7">
        <v>538158600</v>
      </c>
      <c r="I71" s="7">
        <v>550620000</v>
      </c>
      <c r="J71" s="7">
        <v>634513500</v>
      </c>
      <c r="K71" s="7">
        <v>557000000</v>
      </c>
      <c r="L71" s="7">
        <v>556789000</v>
      </c>
      <c r="M71" s="7">
        <v>545849900</v>
      </c>
    </row>
    <row r="72" spans="1:18">
      <c r="A72" s="218"/>
      <c r="H72" s="151"/>
      <c r="I72" s="151"/>
      <c r="J72" s="120"/>
      <c r="K72" s="120"/>
      <c r="L72" s="120"/>
      <c r="M72" s="119"/>
    </row>
    <row r="73" spans="1:18">
      <c r="A73" s="218"/>
      <c r="G73" s="149"/>
      <c r="H73" s="151"/>
      <c r="I73" s="151"/>
      <c r="J73" s="91"/>
      <c r="K73" s="91"/>
      <c r="L73" s="213"/>
    </row>
    <row r="74" spans="1:18">
      <c r="A74" s="218"/>
      <c r="G74" s="385"/>
      <c r="H74" s="151"/>
    </row>
    <row r="75" spans="1:18">
      <c r="A75" s="218"/>
      <c r="B75" s="217"/>
      <c r="C75" s="214"/>
      <c r="H75" s="151"/>
    </row>
    <row r="76" spans="1:18">
      <c r="A76" s="218"/>
      <c r="B76" s="217"/>
      <c r="C76" s="216"/>
      <c r="H76" s="263"/>
    </row>
    <row r="77" spans="1:18">
      <c r="A77" s="218"/>
      <c r="B77" s="217"/>
      <c r="C77" s="214"/>
      <c r="H77" s="263"/>
    </row>
    <row r="78" spans="1:18">
      <c r="A78" s="218"/>
      <c r="B78" s="217"/>
      <c r="C78" s="214"/>
      <c r="H78" s="263"/>
    </row>
    <row r="79" spans="1:18">
      <c r="A79" s="218"/>
      <c r="B79" s="217"/>
      <c r="C79" s="216"/>
      <c r="H79" s="263"/>
    </row>
    <row r="80" spans="1:18">
      <c r="A80" s="218"/>
      <c r="B80" s="217"/>
      <c r="C80" s="214"/>
      <c r="H80" s="263"/>
    </row>
    <row r="81" spans="1:13">
      <c r="A81" s="218"/>
      <c r="B81" s="217"/>
      <c r="C81" s="214"/>
      <c r="H81" s="263"/>
    </row>
    <row r="82" spans="1:13">
      <c r="A82" s="218"/>
      <c r="B82" s="217"/>
      <c r="C82" s="216"/>
      <c r="I82" s="149"/>
      <c r="J82" s="149"/>
      <c r="K82" s="149"/>
    </row>
    <row r="83" spans="1:13">
      <c r="A83" s="218"/>
      <c r="B83" s="217"/>
      <c r="C83" s="214"/>
    </row>
    <row r="84" spans="1:13">
      <c r="A84" s="218"/>
      <c r="B84" s="217"/>
      <c r="C84" s="214"/>
    </row>
    <row r="85" spans="1:13">
      <c r="A85" s="218"/>
      <c r="B85" s="217"/>
      <c r="C85" s="216"/>
    </row>
    <row r="86" spans="1:13">
      <c r="A86" s="218"/>
      <c r="B86" s="217"/>
      <c r="C86" s="214"/>
    </row>
    <row r="87" spans="1:13">
      <c r="A87" s="218"/>
      <c r="B87" s="217"/>
      <c r="C87" s="214"/>
    </row>
    <row r="88" spans="1:13">
      <c r="A88" s="218"/>
      <c r="B88" s="217"/>
      <c r="C88" s="216"/>
    </row>
    <row r="89" spans="1:13">
      <c r="A89" s="218"/>
      <c r="B89" s="217"/>
      <c r="C89" s="214"/>
    </row>
    <row r="90" spans="1:13">
      <c r="A90" s="218"/>
      <c r="B90" s="217"/>
      <c r="C90" s="214"/>
    </row>
    <row r="91" spans="1:13">
      <c r="A91" s="218"/>
      <c r="B91" s="217"/>
      <c r="C91" s="216"/>
    </row>
    <row r="92" spans="1:13">
      <c r="C92" s="214"/>
    </row>
    <row r="93" spans="1:13">
      <c r="C93" s="214"/>
    </row>
    <row r="95" spans="1:13">
      <c r="H95" s="149"/>
      <c r="I95" s="149"/>
      <c r="J95" s="149"/>
      <c r="K95" s="149"/>
      <c r="L95" s="149"/>
      <c r="M95" s="149"/>
    </row>
  </sheetData>
  <mergeCells count="12">
    <mergeCell ref="Q51:S51"/>
    <mergeCell ref="Q62:S62"/>
    <mergeCell ref="J28:K28"/>
    <mergeCell ref="J38:K38"/>
    <mergeCell ref="B48:D48"/>
    <mergeCell ref="B5:E5"/>
    <mergeCell ref="U5:W5"/>
    <mergeCell ref="J7:K7"/>
    <mergeCell ref="U20:AA20"/>
    <mergeCell ref="U31:AA31"/>
    <mergeCell ref="J19:Q19"/>
    <mergeCell ref="N8:O8"/>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sheetPr codeName="Sheet22"/>
  <dimension ref="B1:O61"/>
  <sheetViews>
    <sheetView topLeftCell="A8" workbookViewId="0">
      <selection activeCell="F38" sqref="F38"/>
    </sheetView>
  </sheetViews>
  <sheetFormatPr defaultRowHeight="15"/>
  <cols>
    <col min="1" max="1" width="2.7109375" style="149" customWidth="1"/>
    <col min="2" max="2" width="29.140625" style="149" customWidth="1"/>
    <col min="3" max="8" width="16.28515625" style="149" bestFit="1" customWidth="1"/>
    <col min="9" max="11" width="15.28515625" style="149" customWidth="1"/>
    <col min="12" max="15" width="15.28515625" style="149" bestFit="1" customWidth="1"/>
    <col min="16" max="16384" width="9.140625" style="149"/>
  </cols>
  <sheetData>
    <row r="1" spans="2:15" ht="18.75">
      <c r="B1" s="159" t="s">
        <v>167</v>
      </c>
      <c r="C1" s="159"/>
      <c r="D1" s="157"/>
      <c r="E1" s="157"/>
    </row>
    <row r="2" spans="2:15" ht="17.25">
      <c r="B2" s="160" t="s">
        <v>196</v>
      </c>
      <c r="C2" s="158"/>
    </row>
    <row r="3" spans="2:15" ht="18" thickBot="1">
      <c r="B3" s="160"/>
      <c r="C3" s="158"/>
    </row>
    <row r="4" spans="2:15" ht="15.75" thickBot="1">
      <c r="B4" s="184" t="s">
        <v>147</v>
      </c>
      <c r="C4" s="185" t="s">
        <v>197</v>
      </c>
      <c r="D4" s="185" t="s">
        <v>198</v>
      </c>
      <c r="E4" s="186" t="s">
        <v>199</v>
      </c>
      <c r="F4" s="187" t="s">
        <v>200</v>
      </c>
      <c r="G4" s="187" t="s">
        <v>201</v>
      </c>
      <c r="H4" s="188" t="s">
        <v>202</v>
      </c>
    </row>
    <row r="5" spans="2:15">
      <c r="B5" s="199" t="s">
        <v>34</v>
      </c>
      <c r="C5" s="127">
        <v>792325100</v>
      </c>
      <c r="D5" s="127">
        <v>789962300</v>
      </c>
      <c r="E5" s="127">
        <v>772146500</v>
      </c>
      <c r="F5" s="127">
        <v>740842600</v>
      </c>
      <c r="G5" s="127">
        <v>728569500</v>
      </c>
      <c r="H5" s="203">
        <v>737412600</v>
      </c>
    </row>
    <row r="6" spans="2:15">
      <c r="B6" s="200" t="s">
        <v>35</v>
      </c>
      <c r="C6" s="79">
        <v>451508100</v>
      </c>
      <c r="D6" s="79">
        <v>447050100</v>
      </c>
      <c r="E6" s="79">
        <v>444459000</v>
      </c>
      <c r="F6" s="79">
        <v>416200500</v>
      </c>
      <c r="G6" s="79">
        <v>415022100</v>
      </c>
      <c r="H6" s="204">
        <v>408523900</v>
      </c>
    </row>
    <row r="7" spans="2:15">
      <c r="B7" s="201" t="s">
        <v>203</v>
      </c>
      <c r="C7" s="50">
        <v>293782800</v>
      </c>
      <c r="D7" s="50">
        <v>115133600</v>
      </c>
      <c r="E7" s="50">
        <v>106421600</v>
      </c>
      <c r="F7" s="50">
        <v>100980300</v>
      </c>
      <c r="G7" s="50">
        <v>117850200</v>
      </c>
      <c r="H7" s="205">
        <v>125787200</v>
      </c>
    </row>
    <row r="8" spans="2:15">
      <c r="B8" s="200" t="s">
        <v>38</v>
      </c>
      <c r="C8" s="79">
        <v>284711200</v>
      </c>
      <c r="D8" s="79">
        <v>281728900</v>
      </c>
      <c r="E8" s="79">
        <v>273463700</v>
      </c>
      <c r="F8" s="79">
        <v>271190200</v>
      </c>
      <c r="G8" s="79">
        <v>266588500</v>
      </c>
      <c r="H8" s="204">
        <v>259063600</v>
      </c>
      <c r="J8" s="214"/>
      <c r="K8" s="214"/>
      <c r="L8" s="214"/>
      <c r="M8" s="214"/>
      <c r="N8" s="214"/>
      <c r="O8" s="214"/>
    </row>
    <row r="9" spans="2:15">
      <c r="B9" s="201" t="s">
        <v>37</v>
      </c>
      <c r="C9" s="50">
        <v>269653100</v>
      </c>
      <c r="D9" s="50">
        <v>266478700</v>
      </c>
      <c r="E9" s="50">
        <v>264264400</v>
      </c>
      <c r="F9" s="50">
        <v>251689000</v>
      </c>
      <c r="G9" s="50">
        <v>244571800</v>
      </c>
      <c r="H9" s="205">
        <v>237301600</v>
      </c>
    </row>
    <row r="10" spans="2:15">
      <c r="B10" s="200" t="s">
        <v>39</v>
      </c>
      <c r="C10" s="79">
        <v>228496200</v>
      </c>
      <c r="D10" s="79">
        <v>239609000</v>
      </c>
      <c r="E10" s="79">
        <v>229434700</v>
      </c>
      <c r="F10" s="79">
        <v>221359600</v>
      </c>
      <c r="G10" s="79">
        <v>223571200</v>
      </c>
      <c r="H10" s="204">
        <v>206872200</v>
      </c>
    </row>
    <row r="11" spans="2:15">
      <c r="B11" s="201" t="s">
        <v>40</v>
      </c>
      <c r="C11" s="50">
        <v>177253400</v>
      </c>
      <c r="D11" s="50">
        <v>175503900</v>
      </c>
      <c r="E11" s="50">
        <v>175536400</v>
      </c>
      <c r="F11" s="50">
        <v>168311600</v>
      </c>
      <c r="G11" s="50">
        <v>166069800</v>
      </c>
      <c r="H11" s="205">
        <v>163135000</v>
      </c>
    </row>
    <row r="12" spans="2:15">
      <c r="B12" s="200" t="s">
        <v>36</v>
      </c>
      <c r="C12" s="79">
        <v>182676500</v>
      </c>
      <c r="D12" s="79">
        <v>387951700</v>
      </c>
      <c r="E12" s="79">
        <v>469177500</v>
      </c>
      <c r="F12" s="79">
        <v>460447400</v>
      </c>
      <c r="G12" s="79">
        <v>457298900</v>
      </c>
      <c r="H12" s="204">
        <v>468432600</v>
      </c>
    </row>
    <row r="13" spans="2:15">
      <c r="B13" s="201" t="s">
        <v>41</v>
      </c>
      <c r="C13" s="50">
        <v>253535200</v>
      </c>
      <c r="D13" s="50">
        <v>265631300</v>
      </c>
      <c r="E13" s="50">
        <v>272120500</v>
      </c>
      <c r="F13" s="50">
        <v>364922300</v>
      </c>
      <c r="G13" s="50">
        <v>298669300</v>
      </c>
      <c r="H13" s="205">
        <v>384966900</v>
      </c>
    </row>
    <row r="14" spans="2:15">
      <c r="B14" s="200" t="s">
        <v>42</v>
      </c>
      <c r="C14" s="79">
        <v>128399100</v>
      </c>
      <c r="D14" s="79">
        <v>129819500</v>
      </c>
      <c r="E14" s="79">
        <v>128508700</v>
      </c>
      <c r="F14" s="79">
        <v>129716500</v>
      </c>
      <c r="G14" s="79">
        <v>126244600</v>
      </c>
      <c r="H14" s="204">
        <v>131120000</v>
      </c>
    </row>
    <row r="15" spans="2:15">
      <c r="B15" s="201" t="s">
        <v>43</v>
      </c>
      <c r="C15" s="50">
        <v>122825500</v>
      </c>
      <c r="D15" s="50">
        <v>125900100</v>
      </c>
      <c r="E15" s="50">
        <v>131079700</v>
      </c>
      <c r="F15" s="50">
        <v>131223600</v>
      </c>
      <c r="G15" s="50">
        <v>134229200</v>
      </c>
      <c r="H15" s="205">
        <v>132228200</v>
      </c>
    </row>
    <row r="16" spans="2:15">
      <c r="B16" s="200" t="s">
        <v>45</v>
      </c>
      <c r="C16" s="79">
        <v>43417400</v>
      </c>
      <c r="D16" s="79">
        <v>43565700</v>
      </c>
      <c r="E16" s="79">
        <v>42940100</v>
      </c>
      <c r="F16" s="79">
        <v>42810900</v>
      </c>
      <c r="G16" s="79">
        <v>42683700</v>
      </c>
      <c r="H16" s="204">
        <v>42459500</v>
      </c>
    </row>
    <row r="17" spans="2:11">
      <c r="B17" s="201" t="s">
        <v>46</v>
      </c>
      <c r="C17" s="50">
        <v>19447000</v>
      </c>
      <c r="D17" s="50">
        <v>18980400</v>
      </c>
      <c r="E17" s="50">
        <v>18470000</v>
      </c>
      <c r="F17" s="50">
        <v>18324400</v>
      </c>
      <c r="G17" s="50">
        <v>18158700</v>
      </c>
      <c r="H17" s="205">
        <v>17535400</v>
      </c>
    </row>
    <row r="18" spans="2:11">
      <c r="B18" s="200" t="s">
        <v>47</v>
      </c>
      <c r="C18" s="79">
        <v>13153900</v>
      </c>
      <c r="D18" s="79">
        <v>13753900</v>
      </c>
      <c r="E18" s="79">
        <v>14352300</v>
      </c>
      <c r="F18" s="79">
        <v>13542500</v>
      </c>
      <c r="G18" s="79">
        <v>13509200</v>
      </c>
      <c r="H18" s="204">
        <v>13726900</v>
      </c>
    </row>
    <row r="19" spans="2:11">
      <c r="B19" s="201" t="s">
        <v>153</v>
      </c>
      <c r="C19" s="50">
        <v>16356700</v>
      </c>
      <c r="D19" s="50">
        <v>0</v>
      </c>
      <c r="E19" s="50">
        <v>0</v>
      </c>
      <c r="F19" s="50">
        <v>0</v>
      </c>
      <c r="G19" s="50">
        <v>0</v>
      </c>
      <c r="H19" s="205">
        <v>0</v>
      </c>
    </row>
    <row r="20" spans="2:11">
      <c r="B20" s="200" t="s">
        <v>48</v>
      </c>
      <c r="C20" s="79">
        <v>6362900</v>
      </c>
      <c r="D20" s="79">
        <v>6531900</v>
      </c>
      <c r="E20" s="79">
        <v>6417700</v>
      </c>
      <c r="F20" s="79">
        <v>6212300</v>
      </c>
      <c r="G20" s="79">
        <v>6007000</v>
      </c>
      <c r="H20" s="204">
        <v>0</v>
      </c>
    </row>
    <row r="21" spans="2:11">
      <c r="B21" s="201" t="s">
        <v>154</v>
      </c>
      <c r="C21" s="50">
        <v>5623400</v>
      </c>
      <c r="D21" s="50">
        <v>0</v>
      </c>
      <c r="E21" s="50">
        <v>0</v>
      </c>
      <c r="F21" s="50">
        <v>0</v>
      </c>
      <c r="G21" s="50">
        <v>0</v>
      </c>
      <c r="H21" s="205">
        <v>0</v>
      </c>
    </row>
    <row r="22" spans="2:11">
      <c r="B22" s="200" t="s">
        <v>175</v>
      </c>
      <c r="C22" s="79">
        <v>4303100</v>
      </c>
      <c r="D22" s="79">
        <v>0</v>
      </c>
      <c r="E22" s="79">
        <v>0</v>
      </c>
      <c r="F22" s="79">
        <v>0</v>
      </c>
      <c r="G22" s="79">
        <v>0</v>
      </c>
      <c r="H22" s="204">
        <v>0</v>
      </c>
    </row>
    <row r="23" spans="2:11" ht="15.75" thickBot="1">
      <c r="B23" s="202" t="s">
        <v>49</v>
      </c>
      <c r="C23" s="125">
        <v>1901900</v>
      </c>
      <c r="D23" s="125">
        <v>1721600</v>
      </c>
      <c r="E23" s="125">
        <v>1665700</v>
      </c>
      <c r="F23" s="125">
        <v>1638100</v>
      </c>
      <c r="G23" s="125">
        <v>1705200</v>
      </c>
      <c r="H23" s="206">
        <v>1419800</v>
      </c>
    </row>
    <row r="24" spans="2:11" ht="15.75" thickBot="1">
      <c r="B24" s="103" t="s">
        <v>2</v>
      </c>
      <c r="C24" s="189">
        <v>3295732500</v>
      </c>
      <c r="D24" s="189">
        <v>3309322600</v>
      </c>
      <c r="E24" s="190">
        <v>3350458500</v>
      </c>
      <c r="F24" s="189">
        <v>3339411800</v>
      </c>
      <c r="G24" s="189">
        <v>3260748900</v>
      </c>
      <c r="H24" s="191">
        <v>3329985400</v>
      </c>
    </row>
    <row r="26" spans="2:11">
      <c r="B26" s="152" t="s">
        <v>192</v>
      </c>
    </row>
    <row r="27" spans="2:11">
      <c r="B27" s="155" t="s">
        <v>148</v>
      </c>
    </row>
    <row r="28" spans="2:11">
      <c r="B28" s="150" t="s">
        <v>185</v>
      </c>
    </row>
    <row r="29" spans="2:11">
      <c r="B29" s="149" t="s">
        <v>146</v>
      </c>
      <c r="F29" s="181"/>
      <c r="G29" s="181"/>
      <c r="H29" s="150"/>
      <c r="K29" s="151"/>
    </row>
    <row r="30" spans="2:11">
      <c r="F30" s="181"/>
      <c r="G30" s="181"/>
      <c r="H30" s="150"/>
    </row>
    <row r="31" spans="2:11">
      <c r="F31" s="181"/>
      <c r="G31" s="181"/>
      <c r="H31" s="150"/>
    </row>
    <row r="55" spans="2:8">
      <c r="C55" s="149">
        <v>2007</v>
      </c>
      <c r="D55" s="149">
        <v>2008</v>
      </c>
      <c r="E55" s="149">
        <v>2009</v>
      </c>
      <c r="F55" s="149">
        <v>2010</v>
      </c>
      <c r="G55" s="149">
        <v>2011</v>
      </c>
      <c r="H55" s="149">
        <v>2012</v>
      </c>
    </row>
    <row r="56" spans="2:8">
      <c r="B56" s="149" t="s">
        <v>228</v>
      </c>
      <c r="C56" s="91" t="e">
        <f>'5. Building Use Trend'!#REF!</f>
        <v>#REF!</v>
      </c>
      <c r="D56" s="91">
        <f>'5. Building Use Trend'!D25</f>
        <v>24029294575.307903</v>
      </c>
      <c r="E56" s="91">
        <f>'5. Building Use Trend'!F25</f>
        <v>24581642784.003002</v>
      </c>
      <c r="F56" s="91" t="e">
        <f>'5. Building Use Trend'!#REF!</f>
        <v>#REF!</v>
      </c>
      <c r="G56" s="91" t="e">
        <f>'5. Building Use Trend'!#REF!</f>
        <v>#REF!</v>
      </c>
      <c r="H56" s="91" t="e">
        <f>'5. Building Use Trend'!#REF!</f>
        <v>#REF!</v>
      </c>
    </row>
    <row r="57" spans="2:8">
      <c r="B57" s="149" t="s">
        <v>226</v>
      </c>
      <c r="D57" s="91" t="e">
        <f>D56-C56</f>
        <v>#REF!</v>
      </c>
      <c r="E57" s="91">
        <f>E56-D56</f>
        <v>552348208.69509888</v>
      </c>
      <c r="F57" s="91" t="e">
        <f>F56-E56</f>
        <v>#REF!</v>
      </c>
      <c r="G57" s="91" t="e">
        <f>G56-F56</f>
        <v>#REF!</v>
      </c>
      <c r="H57" s="91" t="e">
        <f>H56-G56</f>
        <v>#REF!</v>
      </c>
    </row>
    <row r="58" spans="2:8">
      <c r="B58" s="149" t="s">
        <v>227</v>
      </c>
      <c r="D58" s="213" t="e">
        <f>D57/C56</f>
        <v>#REF!</v>
      </c>
      <c r="E58" s="213">
        <f>E57/D56</f>
        <v>2.2986451265310241E-2</v>
      </c>
      <c r="F58" s="213" t="e">
        <f>F57/E56</f>
        <v>#REF!</v>
      </c>
      <c r="G58" s="213" t="e">
        <f>G57/F56</f>
        <v>#REF!</v>
      </c>
      <c r="H58" s="213" t="e">
        <f>H57/G56</f>
        <v>#REF!</v>
      </c>
    </row>
    <row r="59" spans="2:8">
      <c r="B59" s="149" t="s">
        <v>32</v>
      </c>
      <c r="C59" s="7" t="e">
        <f>'5. Building Use Trend'!#REF!</f>
        <v>#REF!</v>
      </c>
      <c r="D59" s="7">
        <f>'5. Building Use Trend'!C25</f>
        <v>3309322365.0219998</v>
      </c>
      <c r="E59" s="7">
        <f>'5. Building Use Trend'!E25</f>
        <v>3301727086.4189992</v>
      </c>
      <c r="F59" s="91" t="e">
        <f>'5. Building Use Trend'!#REF!</f>
        <v>#REF!</v>
      </c>
      <c r="G59" s="7" t="e">
        <f>'5. Building Use Trend'!#REF!</f>
        <v>#REF!</v>
      </c>
      <c r="H59" s="7" t="e">
        <f>'5. Building Use Trend'!#REF!</f>
        <v>#REF!</v>
      </c>
    </row>
    <row r="60" spans="2:8">
      <c r="B60" s="149" t="s">
        <v>226</v>
      </c>
      <c r="D60" s="7" t="e">
        <f>D59-C59</f>
        <v>#REF!</v>
      </c>
      <c r="E60" s="7">
        <f>E59-D59</f>
        <v>-7595278.6030006409</v>
      </c>
      <c r="F60" s="7" t="e">
        <f>F59-E59</f>
        <v>#REF!</v>
      </c>
      <c r="G60" s="7" t="e">
        <f>G59-F59</f>
        <v>#REF!</v>
      </c>
      <c r="H60" s="7" t="e">
        <f>H59-G59</f>
        <v>#REF!</v>
      </c>
    </row>
    <row r="61" spans="2:8">
      <c r="B61" s="149" t="s">
        <v>227</v>
      </c>
      <c r="D61" s="213" t="e">
        <f>D60/C59</f>
        <v>#REF!</v>
      </c>
      <c r="E61" s="213">
        <f>E60/D59</f>
        <v>-2.2951159679332565E-3</v>
      </c>
      <c r="F61" s="213" t="e">
        <f>F60/E59</f>
        <v>#REF!</v>
      </c>
      <c r="G61" s="213" t="e">
        <f>G60/F59</f>
        <v>#REF!</v>
      </c>
      <c r="H61" s="213" t="e">
        <f>H60/G59</f>
        <v>#REF!</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sheetPr codeName="Sheet23"/>
  <dimension ref="B1:I50"/>
  <sheetViews>
    <sheetView workbookViewId="0">
      <selection activeCell="U32" sqref="U32"/>
    </sheetView>
  </sheetViews>
  <sheetFormatPr defaultRowHeight="15"/>
  <cols>
    <col min="1" max="1" width="2.7109375" style="149" customWidth="1"/>
    <col min="2" max="2" width="29.140625" style="149" customWidth="1"/>
    <col min="3" max="6" width="19" style="149" bestFit="1" customWidth="1"/>
    <col min="7" max="7" width="18.42578125" style="149" bestFit="1" customWidth="1"/>
    <col min="8" max="8" width="19" style="149" bestFit="1" customWidth="1"/>
    <col min="9" max="11" width="9.140625" style="149"/>
    <col min="12" max="12" width="30" style="149" bestFit="1" customWidth="1"/>
    <col min="13" max="16384" width="9.140625" style="149"/>
  </cols>
  <sheetData>
    <row r="1" spans="2:8" ht="18.75">
      <c r="B1" s="159" t="s">
        <v>167</v>
      </c>
      <c r="C1" s="159"/>
      <c r="D1" s="157"/>
    </row>
    <row r="2" spans="2:8" ht="17.25">
      <c r="B2" s="160" t="s">
        <v>204</v>
      </c>
      <c r="C2" s="158"/>
    </row>
    <row r="3" spans="2:8" ht="18" thickBot="1">
      <c r="B3" s="160"/>
      <c r="C3" s="158"/>
    </row>
    <row r="4" spans="2:8" ht="15.75" thickBot="1">
      <c r="B4" s="194" t="s">
        <v>147</v>
      </c>
      <c r="C4" s="195" t="s">
        <v>197</v>
      </c>
      <c r="D4" s="195" t="s">
        <v>198</v>
      </c>
      <c r="E4" s="196" t="s">
        <v>199</v>
      </c>
      <c r="F4" s="74" t="s">
        <v>200</v>
      </c>
      <c r="G4" s="74" t="s">
        <v>201</v>
      </c>
      <c r="H4" s="197" t="s">
        <v>202</v>
      </c>
    </row>
    <row r="5" spans="2:8">
      <c r="B5" s="199" t="s">
        <v>34</v>
      </c>
      <c r="C5" s="207">
        <v>9269337100</v>
      </c>
      <c r="D5" s="207">
        <v>9086014100</v>
      </c>
      <c r="E5" s="207">
        <v>8833699100</v>
      </c>
      <c r="F5" s="207">
        <v>8106211600</v>
      </c>
      <c r="G5" s="207">
        <v>7819283300</v>
      </c>
      <c r="H5" s="208">
        <v>7191178800</v>
      </c>
    </row>
    <row r="6" spans="2:8">
      <c r="B6" s="200" t="s">
        <v>35</v>
      </c>
      <c r="C6" s="80">
        <v>2059630900</v>
      </c>
      <c r="D6" s="80">
        <v>2042085500</v>
      </c>
      <c r="E6" s="80">
        <v>1895048300</v>
      </c>
      <c r="F6" s="80">
        <v>1834245800</v>
      </c>
      <c r="G6" s="80">
        <v>1594938800</v>
      </c>
      <c r="H6" s="209">
        <v>1819643200</v>
      </c>
    </row>
    <row r="7" spans="2:8">
      <c r="B7" s="201" t="s">
        <v>181</v>
      </c>
      <c r="C7" s="51">
        <v>1353570000</v>
      </c>
      <c r="D7" s="51">
        <v>736680900</v>
      </c>
      <c r="E7" s="51">
        <v>639084200</v>
      </c>
      <c r="F7" s="51">
        <v>609291000</v>
      </c>
      <c r="G7" s="51">
        <v>503097200</v>
      </c>
      <c r="H7" s="210">
        <v>592534700</v>
      </c>
    </row>
    <row r="8" spans="2:8">
      <c r="B8" s="200" t="s">
        <v>38</v>
      </c>
      <c r="C8" s="80">
        <v>1623638300</v>
      </c>
      <c r="D8" s="80">
        <v>1556613300</v>
      </c>
      <c r="E8" s="80">
        <v>1381173100</v>
      </c>
      <c r="F8" s="80">
        <v>1228139500</v>
      </c>
      <c r="G8" s="80">
        <v>1042370000</v>
      </c>
      <c r="H8" s="209">
        <v>1085192000</v>
      </c>
    </row>
    <row r="9" spans="2:8">
      <c r="B9" s="201" t="s">
        <v>37</v>
      </c>
      <c r="C9" s="51">
        <v>1309731900</v>
      </c>
      <c r="D9" s="51">
        <v>1281338100</v>
      </c>
      <c r="E9" s="51">
        <v>1294994500</v>
      </c>
      <c r="F9" s="51">
        <v>1102611500</v>
      </c>
      <c r="G9" s="51">
        <v>696663300</v>
      </c>
      <c r="H9" s="210">
        <v>773190200</v>
      </c>
    </row>
    <row r="10" spans="2:8">
      <c r="B10" s="200" t="s">
        <v>39</v>
      </c>
      <c r="C10" s="80">
        <v>1679656400</v>
      </c>
      <c r="D10" s="80">
        <v>1807320800</v>
      </c>
      <c r="E10" s="80">
        <v>1636543000</v>
      </c>
      <c r="F10" s="80">
        <v>1431253900</v>
      </c>
      <c r="G10" s="80">
        <v>1190670800</v>
      </c>
      <c r="H10" s="209">
        <v>1148821500</v>
      </c>
    </row>
    <row r="11" spans="2:8">
      <c r="B11" s="201" t="s">
        <v>40</v>
      </c>
      <c r="C11" s="51">
        <v>1970811600</v>
      </c>
      <c r="D11" s="51">
        <v>1802994500</v>
      </c>
      <c r="E11" s="51">
        <v>1766842700</v>
      </c>
      <c r="F11" s="51">
        <v>1735326700</v>
      </c>
      <c r="G11" s="51">
        <v>1539617000</v>
      </c>
      <c r="H11" s="210">
        <v>1411727300</v>
      </c>
    </row>
    <row r="12" spans="2:8">
      <c r="B12" s="200" t="s">
        <v>36</v>
      </c>
      <c r="C12" s="80">
        <v>734196100</v>
      </c>
      <c r="D12" s="80">
        <v>1375399200</v>
      </c>
      <c r="E12" s="80">
        <v>1448305900</v>
      </c>
      <c r="F12" s="80">
        <v>1368465500</v>
      </c>
      <c r="G12" s="80">
        <v>1145618200</v>
      </c>
      <c r="H12" s="209">
        <v>1185899000</v>
      </c>
    </row>
    <row r="13" spans="2:8">
      <c r="B13" s="201" t="s">
        <v>41</v>
      </c>
      <c r="C13" s="51">
        <v>1763505500</v>
      </c>
      <c r="D13" s="51">
        <v>1754203700</v>
      </c>
      <c r="E13" s="51">
        <v>1474422200</v>
      </c>
      <c r="F13" s="51">
        <v>1782178900</v>
      </c>
      <c r="G13" s="51">
        <v>946790400</v>
      </c>
      <c r="H13" s="210">
        <v>1447930300</v>
      </c>
    </row>
    <row r="14" spans="2:8">
      <c r="B14" s="200" t="s">
        <v>42</v>
      </c>
      <c r="C14" s="80">
        <v>875127700</v>
      </c>
      <c r="D14" s="80">
        <v>929557000</v>
      </c>
      <c r="E14" s="80">
        <v>895636600</v>
      </c>
      <c r="F14" s="80">
        <v>844311500</v>
      </c>
      <c r="G14" s="80">
        <v>775893600</v>
      </c>
      <c r="H14" s="209">
        <v>741651300</v>
      </c>
    </row>
    <row r="15" spans="2:8">
      <c r="B15" s="201" t="s">
        <v>43</v>
      </c>
      <c r="C15" s="51">
        <v>862366600</v>
      </c>
      <c r="D15" s="51">
        <v>810601700</v>
      </c>
      <c r="E15" s="51">
        <v>888543900</v>
      </c>
      <c r="F15" s="51">
        <v>894738100</v>
      </c>
      <c r="G15" s="51">
        <v>800054800</v>
      </c>
      <c r="H15" s="210">
        <v>680225100</v>
      </c>
    </row>
    <row r="16" spans="2:8">
      <c r="B16" s="200" t="s">
        <v>45</v>
      </c>
      <c r="C16" s="80">
        <v>289864100</v>
      </c>
      <c r="D16" s="80">
        <v>360784800</v>
      </c>
      <c r="E16" s="80">
        <v>358657500</v>
      </c>
      <c r="F16" s="80">
        <v>344375000</v>
      </c>
      <c r="G16" s="80">
        <v>321698600</v>
      </c>
      <c r="H16" s="209">
        <v>288066100</v>
      </c>
    </row>
    <row r="17" spans="2:9">
      <c r="B17" s="201" t="s">
        <v>46</v>
      </c>
      <c r="C17" s="51">
        <v>153378800</v>
      </c>
      <c r="D17" s="51">
        <v>147976900</v>
      </c>
      <c r="E17" s="51">
        <v>140697900</v>
      </c>
      <c r="F17" s="51">
        <v>143507500</v>
      </c>
      <c r="G17" s="51">
        <v>104993000</v>
      </c>
      <c r="H17" s="210">
        <v>217721600</v>
      </c>
    </row>
    <row r="18" spans="2:9">
      <c r="B18" s="200" t="s">
        <v>47</v>
      </c>
      <c r="C18" s="80">
        <v>276671300</v>
      </c>
      <c r="D18" s="80">
        <v>295008900</v>
      </c>
      <c r="E18" s="80">
        <v>278420300</v>
      </c>
      <c r="F18" s="80">
        <v>264914700</v>
      </c>
      <c r="G18" s="80">
        <v>260405900</v>
      </c>
      <c r="H18" s="209">
        <v>291845800</v>
      </c>
    </row>
    <row r="19" spans="2:9">
      <c r="B19" s="201" t="s">
        <v>153</v>
      </c>
      <c r="C19" s="51">
        <v>218989000</v>
      </c>
      <c r="D19" s="51">
        <v>0</v>
      </c>
      <c r="E19" s="51">
        <v>0</v>
      </c>
      <c r="F19" s="51">
        <v>0</v>
      </c>
      <c r="G19" s="51">
        <v>0</v>
      </c>
      <c r="H19" s="210">
        <v>0</v>
      </c>
    </row>
    <row r="20" spans="2:9">
      <c r="B20" s="200" t="s">
        <v>48</v>
      </c>
      <c r="C20" s="80">
        <v>33528400</v>
      </c>
      <c r="D20" s="80">
        <v>32068200</v>
      </c>
      <c r="E20" s="80">
        <v>31139600</v>
      </c>
      <c r="F20" s="80">
        <v>29787200</v>
      </c>
      <c r="G20" s="80">
        <v>17672800</v>
      </c>
      <c r="H20" s="209">
        <v>0</v>
      </c>
    </row>
    <row r="21" spans="2:9">
      <c r="B21" s="201" t="s">
        <v>154</v>
      </c>
      <c r="C21" s="51">
        <v>59629900</v>
      </c>
      <c r="D21" s="51">
        <v>0</v>
      </c>
      <c r="E21" s="51">
        <v>0</v>
      </c>
      <c r="F21" s="51">
        <v>0</v>
      </c>
      <c r="G21" s="51">
        <v>0</v>
      </c>
      <c r="H21" s="210">
        <v>0</v>
      </c>
    </row>
    <row r="22" spans="2:9">
      <c r="B22" s="200" t="s">
        <v>175</v>
      </c>
      <c r="C22" s="80">
        <v>34592500</v>
      </c>
      <c r="D22" s="80">
        <v>0</v>
      </c>
      <c r="E22" s="80">
        <v>0</v>
      </c>
      <c r="F22" s="80">
        <v>0</v>
      </c>
      <c r="G22" s="80">
        <v>0</v>
      </c>
      <c r="H22" s="209">
        <v>0</v>
      </c>
    </row>
    <row r="23" spans="2:9" ht="15.75" thickBot="1">
      <c r="B23" s="202" t="s">
        <v>49</v>
      </c>
      <c r="C23" s="211">
        <v>12443200</v>
      </c>
      <c r="D23" s="211">
        <v>10647100</v>
      </c>
      <c r="E23" s="211">
        <v>9205500</v>
      </c>
      <c r="F23" s="211">
        <v>8320300</v>
      </c>
      <c r="G23" s="211">
        <v>5186000</v>
      </c>
      <c r="H23" s="212">
        <v>4985500</v>
      </c>
    </row>
    <row r="24" spans="2:9" ht="15.75" thickBot="1">
      <c r="B24" s="103" t="s">
        <v>2</v>
      </c>
      <c r="C24" s="198">
        <v>24580669300</v>
      </c>
      <c r="D24" s="198">
        <v>24029294700</v>
      </c>
      <c r="E24" s="198">
        <v>22972414300</v>
      </c>
      <c r="F24" s="198">
        <v>21727678700</v>
      </c>
      <c r="G24" s="190">
        <v>18764953700</v>
      </c>
      <c r="H24" s="182">
        <v>18880612400</v>
      </c>
      <c r="I24" s="180"/>
    </row>
    <row r="26" spans="2:9">
      <c r="B26" s="152" t="s">
        <v>192</v>
      </c>
    </row>
    <row r="27" spans="2:9">
      <c r="B27" s="155" t="s">
        <v>148</v>
      </c>
    </row>
    <row r="28" spans="2:9">
      <c r="B28" s="150" t="s">
        <v>185</v>
      </c>
    </row>
    <row r="29" spans="2:9">
      <c r="B29" s="149" t="s">
        <v>182</v>
      </c>
      <c r="D29" s="150"/>
      <c r="E29" s="150"/>
    </row>
    <row r="30" spans="2:9">
      <c r="B30" s="149" t="s">
        <v>184</v>
      </c>
      <c r="D30" s="150"/>
      <c r="E30" s="154"/>
      <c r="H30" s="151"/>
    </row>
    <row r="31" spans="2:9">
      <c r="D31" s="150"/>
      <c r="E31" s="154"/>
      <c r="H31" s="148"/>
    </row>
    <row r="32" spans="2:9">
      <c r="D32" s="150"/>
      <c r="E32" s="154"/>
    </row>
    <row r="33" spans="4:5">
      <c r="D33" s="150"/>
      <c r="E33" s="154"/>
    </row>
    <row r="34" spans="4:5">
      <c r="D34" s="150"/>
      <c r="E34" s="154"/>
    </row>
    <row r="35" spans="4:5">
      <c r="D35" s="150"/>
      <c r="E35" s="154"/>
    </row>
    <row r="36" spans="4:5">
      <c r="D36" s="150"/>
      <c r="E36" s="154"/>
    </row>
    <row r="37" spans="4:5">
      <c r="D37" s="150"/>
      <c r="E37" s="154"/>
    </row>
    <row r="38" spans="4:5">
      <c r="D38" s="150"/>
      <c r="E38" s="154"/>
    </row>
    <row r="39" spans="4:5">
      <c r="D39" s="150"/>
      <c r="E39" s="154"/>
    </row>
    <row r="40" spans="4:5">
      <c r="D40" s="150"/>
      <c r="E40" s="154"/>
    </row>
    <row r="41" spans="4:5">
      <c r="D41" s="150"/>
      <c r="E41" s="154"/>
    </row>
    <row r="42" spans="4:5">
      <c r="D42" s="150"/>
      <c r="E42" s="154"/>
    </row>
    <row r="43" spans="4:5">
      <c r="D43" s="150"/>
      <c r="E43" s="154"/>
    </row>
    <row r="44" spans="4:5">
      <c r="D44" s="150"/>
      <c r="E44" s="154"/>
    </row>
    <row r="45" spans="4:5">
      <c r="D45" s="150"/>
      <c r="E45" s="154"/>
    </row>
    <row r="46" spans="4:5">
      <c r="D46" s="150"/>
      <c r="E46" s="154"/>
    </row>
    <row r="47" spans="4:5">
      <c r="D47" s="150"/>
      <c r="E47" s="154"/>
    </row>
    <row r="48" spans="4:5">
      <c r="D48" s="150"/>
      <c r="E48" s="154"/>
    </row>
    <row r="49" spans="4:5">
      <c r="D49" s="150"/>
      <c r="E49" s="150"/>
    </row>
    <row r="50" spans="4:5">
      <c r="D50" s="150"/>
      <c r="E50" s="150"/>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sheetPr codeName="Sheet24"/>
  <dimension ref="B1:R34"/>
  <sheetViews>
    <sheetView view="pageBreakPreview" zoomScale="60" zoomScaleNormal="100" workbookViewId="0">
      <selection activeCell="U32" sqref="U32"/>
    </sheetView>
  </sheetViews>
  <sheetFormatPr defaultRowHeight="15"/>
  <cols>
    <col min="1" max="1" width="2.7109375" style="149" customWidth="1"/>
    <col min="2" max="2" width="43.85546875" style="149" bestFit="1" customWidth="1"/>
    <col min="3" max="5" width="14.140625" style="149" bestFit="1" customWidth="1"/>
    <col min="6" max="6" width="13.28515625" style="149" bestFit="1" customWidth="1"/>
    <col min="7" max="7" width="14.140625" style="149" bestFit="1" customWidth="1"/>
    <col min="8" max="8" width="13.42578125" style="149" bestFit="1" customWidth="1"/>
    <col min="9" max="11" width="9.140625" style="149"/>
    <col min="12" max="12" width="9.28515625" style="149" bestFit="1" customWidth="1"/>
    <col min="13" max="13" width="10.7109375" style="149" bestFit="1" customWidth="1"/>
    <col min="14" max="14" width="9.28515625" style="149" bestFit="1" customWidth="1"/>
    <col min="15" max="16384" width="9.140625" style="149"/>
  </cols>
  <sheetData>
    <row r="1" spans="2:17" ht="18.75">
      <c r="B1" s="159" t="s">
        <v>167</v>
      </c>
    </row>
    <row r="2" spans="2:17" ht="17.25">
      <c r="B2" s="160" t="s">
        <v>222</v>
      </c>
    </row>
    <row r="3" spans="2:17" ht="18" thickBot="1">
      <c r="B3" s="160"/>
    </row>
    <row r="4" spans="2:17" ht="15.75" thickBot="1">
      <c r="B4" s="192" t="s">
        <v>3</v>
      </c>
      <c r="C4" s="222">
        <v>2007</v>
      </c>
      <c r="D4" s="222">
        <v>2008</v>
      </c>
      <c r="E4" s="220">
        <v>2009</v>
      </c>
      <c r="F4" s="223">
        <v>2010</v>
      </c>
      <c r="G4" s="222">
        <v>2011</v>
      </c>
      <c r="H4" s="221">
        <v>2012</v>
      </c>
    </row>
    <row r="5" spans="2:17">
      <c r="B5" s="63" t="s">
        <v>6</v>
      </c>
      <c r="C5" s="50">
        <v>4691200</v>
      </c>
      <c r="D5" s="50">
        <v>4586000</v>
      </c>
      <c r="E5" s="50">
        <v>5043400</v>
      </c>
      <c r="F5" s="224">
        <v>5051900</v>
      </c>
      <c r="G5" s="50">
        <v>4626100</v>
      </c>
      <c r="H5" s="205">
        <v>4389300</v>
      </c>
    </row>
    <row r="6" spans="2:17">
      <c r="B6" s="78" t="s">
        <v>7</v>
      </c>
      <c r="C6" s="79">
        <v>74932200</v>
      </c>
      <c r="D6" s="79">
        <v>72403000</v>
      </c>
      <c r="E6" s="79">
        <v>71483000</v>
      </c>
      <c r="F6" s="219">
        <v>72009300</v>
      </c>
      <c r="G6" s="79">
        <v>63341400</v>
      </c>
      <c r="H6" s="204">
        <v>17770700</v>
      </c>
    </row>
    <row r="7" spans="2:17">
      <c r="B7" s="63" t="s">
        <v>8</v>
      </c>
      <c r="C7" s="50">
        <v>184559600</v>
      </c>
      <c r="D7" s="50">
        <v>176278300</v>
      </c>
      <c r="E7" s="50">
        <v>180743800</v>
      </c>
      <c r="F7" s="224">
        <v>180212100</v>
      </c>
      <c r="G7" s="50">
        <v>132866900</v>
      </c>
      <c r="H7" s="205">
        <v>56059900</v>
      </c>
    </row>
    <row r="8" spans="2:17">
      <c r="B8" s="78" t="s">
        <v>9</v>
      </c>
      <c r="C8" s="79">
        <v>443600</v>
      </c>
      <c r="D8" s="79">
        <v>409600</v>
      </c>
      <c r="E8" s="79">
        <v>407000</v>
      </c>
      <c r="F8" s="219">
        <v>421800</v>
      </c>
      <c r="G8" s="79">
        <v>487600</v>
      </c>
      <c r="H8" s="204">
        <v>547700</v>
      </c>
    </row>
    <row r="9" spans="2:17">
      <c r="B9" s="63" t="s">
        <v>10</v>
      </c>
      <c r="C9" s="50">
        <v>13305700</v>
      </c>
      <c r="D9" s="50">
        <v>13786900</v>
      </c>
      <c r="E9" s="50">
        <v>10502000</v>
      </c>
      <c r="F9" s="224">
        <v>10436900</v>
      </c>
      <c r="G9" s="50">
        <v>10354200</v>
      </c>
      <c r="H9" s="205">
        <v>9995000</v>
      </c>
    </row>
    <row r="10" spans="2:17">
      <c r="B10" s="78" t="s">
        <v>11</v>
      </c>
      <c r="C10" s="79">
        <v>24400</v>
      </c>
      <c r="D10" s="79">
        <v>25000</v>
      </c>
      <c r="E10" s="79">
        <v>15800</v>
      </c>
      <c r="F10" s="219">
        <v>15800</v>
      </c>
      <c r="G10" s="79">
        <v>15800</v>
      </c>
      <c r="H10" s="204">
        <v>5000</v>
      </c>
    </row>
    <row r="11" spans="2:17">
      <c r="B11" s="63" t="s">
        <v>12</v>
      </c>
      <c r="C11" s="50">
        <v>12765200</v>
      </c>
      <c r="D11" s="50">
        <v>10757900</v>
      </c>
      <c r="E11" s="50">
        <v>11004100</v>
      </c>
      <c r="F11" s="224">
        <v>11115600</v>
      </c>
      <c r="G11" s="50">
        <v>11063500</v>
      </c>
      <c r="H11" s="205">
        <v>11291500</v>
      </c>
    </row>
    <row r="12" spans="2:17">
      <c r="B12" s="78" t="s">
        <v>13</v>
      </c>
      <c r="C12" s="79">
        <v>752000</v>
      </c>
      <c r="D12" s="79">
        <v>145400</v>
      </c>
      <c r="E12" s="79">
        <v>162300</v>
      </c>
      <c r="F12" s="219">
        <v>331600</v>
      </c>
      <c r="G12" s="79">
        <v>92000</v>
      </c>
      <c r="H12" s="204">
        <v>92000</v>
      </c>
      <c r="L12" s="149">
        <v>2007</v>
      </c>
      <c r="M12" s="149">
        <v>2008</v>
      </c>
      <c r="N12" s="149">
        <v>2009</v>
      </c>
      <c r="O12" s="149">
        <v>2010</v>
      </c>
      <c r="P12" s="149">
        <v>2011</v>
      </c>
      <c r="Q12" s="149">
        <v>2012</v>
      </c>
    </row>
    <row r="13" spans="2:17">
      <c r="B13" s="63" t="s">
        <v>14</v>
      </c>
      <c r="C13" s="50">
        <v>16584200</v>
      </c>
      <c r="D13" s="50">
        <v>15860400</v>
      </c>
      <c r="E13" s="50">
        <v>16663200</v>
      </c>
      <c r="F13" s="224">
        <v>17555500</v>
      </c>
      <c r="G13" s="50">
        <v>16100600</v>
      </c>
      <c r="H13" s="205">
        <v>16262900</v>
      </c>
      <c r="K13" s="149" t="s">
        <v>229</v>
      </c>
      <c r="L13" s="7" t="e">
        <f>'7. Warehouse Trend by Agency'!#REF!+'7. Warehouse Trend by Agency'!#REF!+'7. Warehouse Trend by Agency'!#REF!+'7. Warehouse Trend by Agency'!#REF!+'7. Warehouse Trend by Agency'!#REF!</f>
        <v>#REF!</v>
      </c>
      <c r="M13" s="7" t="e">
        <f>'7. Warehouse Trend by Agency'!#REF!+'7. Warehouse Trend by Agency'!#REF!+'7. Warehouse Trend by Agency'!#REF!+'7. Warehouse Trend by Agency'!#REF!+'7. Warehouse Trend by Agency'!#REF!</f>
        <v>#REF!</v>
      </c>
      <c r="N13" s="7" t="e">
        <f>'7. Warehouse Trend by Agency'!#REF!+'7. Warehouse Trend by Agency'!#REF!+'7. Warehouse Trend by Agency'!#REF!+'7. Warehouse Trend by Agency'!#REF!+'7. Warehouse Trend by Agency'!#REF!</f>
        <v>#REF!</v>
      </c>
      <c r="O13" s="7" t="e">
        <f>'7. Warehouse Trend by Agency'!#REF!+'7. Warehouse Trend by Agency'!#REF!+'7. Warehouse Trend by Agency'!#REF!+'7. Warehouse Trend by Agency'!#REF!+'7. Warehouse Trend by Agency'!#REF!</f>
        <v>#REF!</v>
      </c>
      <c r="P13" s="7" t="e">
        <f>'7. Warehouse Trend by Agency'!#REF!+'7. Warehouse Trend by Agency'!#REF!+'7. Warehouse Trend by Agency'!#REF!+'7. Warehouse Trend by Agency'!#REF!+'7. Warehouse Trend by Agency'!#REF!</f>
        <v>#REF!</v>
      </c>
      <c r="Q13" s="7" t="e">
        <f>'7. Warehouse Trend by Agency'!#REF!+'7. Warehouse Trend by Agency'!#REF!+'7. Warehouse Trend by Agency'!#REF!+'7. Warehouse Trend by Agency'!#REF!+'7. Warehouse Trend by Agency'!#REF!</f>
        <v>#REF!</v>
      </c>
    </row>
    <row r="14" spans="2:17">
      <c r="B14" s="78" t="s">
        <v>15</v>
      </c>
      <c r="C14" s="79">
        <v>870000</v>
      </c>
      <c r="D14" s="79">
        <v>782500</v>
      </c>
      <c r="E14" s="79">
        <v>772000</v>
      </c>
      <c r="F14" s="219">
        <v>776400</v>
      </c>
      <c r="G14" s="79">
        <v>781700</v>
      </c>
      <c r="H14" s="204">
        <v>769300</v>
      </c>
      <c r="K14" s="149" t="s">
        <v>226</v>
      </c>
      <c r="L14" s="7"/>
      <c r="M14" s="7" t="e">
        <f>M13-L13</f>
        <v>#REF!</v>
      </c>
      <c r="N14" s="7" t="e">
        <f>N13-M13</f>
        <v>#REF!</v>
      </c>
      <c r="O14" s="7" t="e">
        <f>O13-N13</f>
        <v>#REF!</v>
      </c>
      <c r="P14" s="7" t="e">
        <f>P13-O13</f>
        <v>#REF!</v>
      </c>
      <c r="Q14" s="7" t="e">
        <f>Q13-P13</f>
        <v>#REF!</v>
      </c>
    </row>
    <row r="15" spans="2:17">
      <c r="B15" s="63" t="s">
        <v>16</v>
      </c>
      <c r="C15" s="50">
        <v>3161100</v>
      </c>
      <c r="D15" s="50">
        <v>2865500</v>
      </c>
      <c r="E15" s="50">
        <v>3125500</v>
      </c>
      <c r="F15" s="224">
        <v>2933700</v>
      </c>
      <c r="G15" s="50">
        <v>2934500</v>
      </c>
      <c r="H15" s="205">
        <v>2458500</v>
      </c>
      <c r="K15" s="149" t="s">
        <v>227</v>
      </c>
      <c r="L15" s="7"/>
      <c r="M15" s="213" t="e">
        <f>M14/L13</f>
        <v>#REF!</v>
      </c>
      <c r="N15" s="213" t="e">
        <f>N14/M13</f>
        <v>#REF!</v>
      </c>
      <c r="O15" s="213" t="e">
        <f>O14/N13</f>
        <v>#REF!</v>
      </c>
      <c r="P15" s="213" t="e">
        <f>P14/O13</f>
        <v>#REF!</v>
      </c>
      <c r="Q15" s="213" t="e">
        <f>Q14/P13</f>
        <v>#REF!</v>
      </c>
    </row>
    <row r="16" spans="2:17">
      <c r="B16" s="78" t="s">
        <v>17</v>
      </c>
      <c r="C16" s="79">
        <v>11495400</v>
      </c>
      <c r="D16" s="79">
        <v>14303600</v>
      </c>
      <c r="E16" s="79">
        <v>14812400</v>
      </c>
      <c r="F16" s="219">
        <v>14785600</v>
      </c>
      <c r="G16" s="79">
        <v>15364500</v>
      </c>
      <c r="H16" s="204">
        <v>15432600</v>
      </c>
      <c r="K16" s="149" t="s">
        <v>230</v>
      </c>
      <c r="L16" s="7" t="e">
        <f>'7. Warehouse Trend by Agency'!#REF!-L13</f>
        <v>#REF!</v>
      </c>
      <c r="M16" s="7" t="e">
        <f>'7. Warehouse Trend by Agency'!C28-M13</f>
        <v>#REF!</v>
      </c>
      <c r="N16" s="7" t="e">
        <f>'7. Warehouse Trend by Agency'!D28-N13</f>
        <v>#REF!</v>
      </c>
      <c r="O16" s="7" t="e">
        <f>'7. Warehouse Trend by Agency'!#REF!-O13</f>
        <v>#REF!</v>
      </c>
      <c r="P16" s="7" t="e">
        <f>'7. Warehouse Trend by Agency'!#REF!-P13</f>
        <v>#REF!</v>
      </c>
      <c r="Q16" s="7" t="e">
        <f>'7. Warehouse Trend by Agency'!#REF!-Q13</f>
        <v>#REF!</v>
      </c>
    </row>
    <row r="17" spans="2:18">
      <c r="B17" s="63" t="s">
        <v>18</v>
      </c>
      <c r="C17" s="50">
        <v>3805600</v>
      </c>
      <c r="D17" s="50">
        <v>3791900</v>
      </c>
      <c r="E17" s="50">
        <v>3881500</v>
      </c>
      <c r="F17" s="224">
        <v>3898000</v>
      </c>
      <c r="G17" s="50">
        <v>4054900</v>
      </c>
      <c r="H17" s="205">
        <v>4120100</v>
      </c>
      <c r="K17" s="149" t="s">
        <v>226</v>
      </c>
      <c r="M17" s="7" t="e">
        <f>M16-L16</f>
        <v>#REF!</v>
      </c>
      <c r="N17" s="7" t="e">
        <f>N16-M16</f>
        <v>#REF!</v>
      </c>
      <c r="O17" s="7" t="e">
        <f>O16-N16</f>
        <v>#REF!</v>
      </c>
      <c r="P17" s="7" t="e">
        <f>P16-O16</f>
        <v>#REF!</v>
      </c>
      <c r="Q17" s="7" t="e">
        <f>Q16-P16</f>
        <v>#REF!</v>
      </c>
      <c r="R17" s="213"/>
    </row>
    <row r="18" spans="2:18">
      <c r="B18" s="78" t="s">
        <v>19</v>
      </c>
      <c r="C18" s="79">
        <v>787900</v>
      </c>
      <c r="D18" s="79">
        <v>801200</v>
      </c>
      <c r="E18" s="79">
        <v>847400</v>
      </c>
      <c r="F18" s="219">
        <v>874200</v>
      </c>
      <c r="G18" s="79">
        <v>912800</v>
      </c>
      <c r="H18" s="204">
        <v>908300</v>
      </c>
      <c r="K18" s="149" t="s">
        <v>227</v>
      </c>
      <c r="M18" s="213" t="e">
        <f>M17/L16</f>
        <v>#REF!</v>
      </c>
      <c r="N18" s="213" t="e">
        <f>N17/M16</f>
        <v>#REF!</v>
      </c>
      <c r="O18" s="213" t="e">
        <f>O17/N16</f>
        <v>#REF!</v>
      </c>
      <c r="P18" s="213" t="e">
        <f>P17/O16</f>
        <v>#REF!</v>
      </c>
      <c r="Q18" s="213" t="e">
        <f>Q17/P16</f>
        <v>#REF!</v>
      </c>
    </row>
    <row r="19" spans="2:18">
      <c r="B19" s="168" t="s">
        <v>20</v>
      </c>
      <c r="C19" s="50">
        <v>3715600</v>
      </c>
      <c r="D19" s="50">
        <v>3554600</v>
      </c>
      <c r="E19" s="50">
        <v>3491400</v>
      </c>
      <c r="F19" s="224">
        <v>3487900</v>
      </c>
      <c r="G19" s="50">
        <v>3466300</v>
      </c>
      <c r="H19" s="205">
        <v>3675700</v>
      </c>
    </row>
    <row r="20" spans="2:18">
      <c r="B20" s="78" t="s">
        <v>21</v>
      </c>
      <c r="C20" s="79">
        <v>257200</v>
      </c>
      <c r="D20" s="79">
        <v>253100</v>
      </c>
      <c r="E20" s="79">
        <v>248200</v>
      </c>
      <c r="F20" s="219">
        <v>241600</v>
      </c>
      <c r="G20" s="79">
        <v>242800</v>
      </c>
      <c r="H20" s="204">
        <v>249200</v>
      </c>
    </row>
    <row r="21" spans="2:18">
      <c r="B21" s="63" t="s">
        <v>22</v>
      </c>
      <c r="C21" s="50">
        <v>97537400</v>
      </c>
      <c r="D21" s="50">
        <v>86933900</v>
      </c>
      <c r="E21" s="50">
        <v>83551100</v>
      </c>
      <c r="F21" s="224">
        <v>93182200</v>
      </c>
      <c r="G21" s="50">
        <v>72811600</v>
      </c>
      <c r="H21" s="205">
        <v>6783000</v>
      </c>
    </row>
    <row r="22" spans="2:18">
      <c r="B22" s="82" t="s">
        <v>23</v>
      </c>
      <c r="C22" s="79">
        <v>0</v>
      </c>
      <c r="D22" s="79">
        <v>0</v>
      </c>
      <c r="E22" s="79">
        <v>0</v>
      </c>
      <c r="F22" s="219">
        <v>0</v>
      </c>
      <c r="G22" s="79">
        <v>0</v>
      </c>
      <c r="H22" s="204">
        <v>0</v>
      </c>
    </row>
    <row r="23" spans="2:18">
      <c r="B23" s="63" t="s">
        <v>24</v>
      </c>
      <c r="C23" s="50">
        <v>1669600</v>
      </c>
      <c r="D23" s="50">
        <v>1791300</v>
      </c>
      <c r="E23" s="50">
        <v>1856900</v>
      </c>
      <c r="F23" s="224">
        <v>1810600</v>
      </c>
      <c r="G23" s="50">
        <v>1954600</v>
      </c>
      <c r="H23" s="205">
        <v>2123700</v>
      </c>
    </row>
    <row r="24" spans="2:18">
      <c r="B24" s="78" t="s">
        <v>25</v>
      </c>
      <c r="C24" s="79">
        <v>238300</v>
      </c>
      <c r="D24" s="79">
        <v>238300</v>
      </c>
      <c r="E24" s="79">
        <v>134000</v>
      </c>
      <c r="F24" s="219">
        <v>69200</v>
      </c>
      <c r="G24" s="79">
        <v>69200</v>
      </c>
      <c r="H24" s="204">
        <v>69200</v>
      </c>
    </row>
    <row r="25" spans="2:18">
      <c r="B25" s="63" t="s">
        <v>26</v>
      </c>
      <c r="C25" s="50">
        <v>1122700</v>
      </c>
      <c r="D25" s="50">
        <v>1030100</v>
      </c>
      <c r="E25" s="50">
        <v>1020000</v>
      </c>
      <c r="F25" s="224">
        <v>995100</v>
      </c>
      <c r="G25" s="50">
        <v>1049300</v>
      </c>
      <c r="H25" s="205">
        <v>1103100</v>
      </c>
    </row>
    <row r="26" spans="2:18">
      <c r="B26" s="78" t="s">
        <v>27</v>
      </c>
      <c r="C26" s="79">
        <v>0</v>
      </c>
      <c r="D26" s="79">
        <v>0</v>
      </c>
      <c r="E26" s="79">
        <v>0</v>
      </c>
      <c r="F26" s="219">
        <v>0</v>
      </c>
      <c r="G26" s="79">
        <v>0</v>
      </c>
      <c r="H26" s="204">
        <v>0</v>
      </c>
    </row>
    <row r="27" spans="2:18" ht="15.75" thickBot="1">
      <c r="B27" s="63" t="s">
        <v>28</v>
      </c>
      <c r="C27" s="50">
        <v>4708200</v>
      </c>
      <c r="D27" s="50">
        <v>4620700</v>
      </c>
      <c r="E27" s="50">
        <v>4797600</v>
      </c>
      <c r="F27" s="224">
        <v>4672200</v>
      </c>
      <c r="G27" s="50">
        <v>4921500</v>
      </c>
      <c r="H27" s="205">
        <v>5135700</v>
      </c>
    </row>
    <row r="28" spans="2:18" ht="15.75" thickBot="1">
      <c r="B28" s="53" t="s">
        <v>2</v>
      </c>
      <c r="C28" s="54">
        <v>437427100</v>
      </c>
      <c r="D28" s="54">
        <v>415219200</v>
      </c>
      <c r="E28" s="54">
        <v>414562600</v>
      </c>
      <c r="F28" s="54">
        <v>424877200</v>
      </c>
      <c r="G28" s="54">
        <v>347511800</v>
      </c>
      <c r="H28" s="129">
        <v>159242400</v>
      </c>
    </row>
    <row r="34" spans="9:9">
      <c r="I34" s="213"/>
    </row>
  </sheetData>
  <pageMargins left="0.7" right="0.7" top="0.75" bottom="0.75" header="0.3" footer="0.3"/>
  <pageSetup orientation="portrait" horizontalDpi="200" verticalDpi="200" r:id="rId1"/>
  <drawing r:id="rId2"/>
</worksheet>
</file>

<file path=xl/worksheets/sheet25.xml><?xml version="1.0" encoding="utf-8"?>
<worksheet xmlns="http://schemas.openxmlformats.org/spreadsheetml/2006/main" xmlns:r="http://schemas.openxmlformats.org/officeDocument/2006/relationships">
  <sheetPr codeName="Sheet25"/>
  <dimension ref="A1:H9"/>
  <sheetViews>
    <sheetView workbookViewId="0">
      <selection activeCell="U32" sqref="U32"/>
    </sheetView>
  </sheetViews>
  <sheetFormatPr defaultRowHeight="15"/>
  <sheetData>
    <row r="1" spans="1:8">
      <c r="B1">
        <v>2007</v>
      </c>
      <c r="C1">
        <v>2008</v>
      </c>
      <c r="D1">
        <v>2009</v>
      </c>
      <c r="E1" s="149">
        <v>2010</v>
      </c>
      <c r="F1" s="149">
        <v>2011</v>
      </c>
      <c r="G1" s="149">
        <v>2012</v>
      </c>
    </row>
    <row r="2" spans="1:8">
      <c r="A2" s="149" t="s">
        <v>229</v>
      </c>
      <c r="B2" s="7" t="e">
        <f>'6. Office Trend by Agency'!#REF!+'6. Office Trend by Agency'!#REF!+'6. Office Trend by Agency'!#REF!+'6. Office Trend by Agency'!#REF!+'6. Office Trend by Agency'!#REF!</f>
        <v>#REF!</v>
      </c>
      <c r="C2" s="7">
        <f>'6. Office Trend by Agency'!C6+'6. Office Trend by Agency'!C7+'6. Office Trend by Agency'!C9+'6. Office Trend by Agency'!C10+'6. Office Trend by Agency'!C21</f>
        <v>237943562.79000002</v>
      </c>
      <c r="D2" s="7" t="e">
        <f>'6. Office Trend by Agency'!#REF!+'6. Office Trend by Agency'!#REF!+'6. Office Trend by Agency'!#REF!+'6. Office Trend by Agency'!#REF!+'6. Office Trend by Agency'!#REF!</f>
        <v>#REF!</v>
      </c>
      <c r="E2" s="7" t="e">
        <f>'6. Office Trend by Agency'!#REF!+'6. Office Trend by Agency'!#REF!+'6. Office Trend by Agency'!#REF!+'6. Office Trend by Agency'!#REF!+'6. Office Trend by Agency'!#REF!</f>
        <v>#REF!</v>
      </c>
      <c r="F2" s="7" t="e">
        <f>'6. Office Trend by Agency'!#REF!+'6. Office Trend by Agency'!#REF!+'6. Office Trend by Agency'!#REF!+'6. Office Trend by Agency'!#REF!+'6. Office Trend by Agency'!#REF!</f>
        <v>#REF!</v>
      </c>
      <c r="G2" s="7" t="e">
        <f>'6. Office Trend by Agency'!#REF!+'6. Office Trend by Agency'!#REF!+'6. Office Trend by Agency'!#REF!+'6. Office Trend by Agency'!#REF!+'6. Office Trend by Agency'!#REF!</f>
        <v>#REF!</v>
      </c>
    </row>
    <row r="3" spans="1:8">
      <c r="A3" s="149" t="s">
        <v>226</v>
      </c>
      <c r="B3" s="149"/>
      <c r="C3" s="7" t="e">
        <f>C2-B2</f>
        <v>#REF!</v>
      </c>
      <c r="D3" s="7" t="e">
        <f>D2-C2</f>
        <v>#REF!</v>
      </c>
      <c r="E3" s="7" t="e">
        <f>E2-D2</f>
        <v>#REF!</v>
      </c>
      <c r="F3" s="7" t="e">
        <f>F2-E2</f>
        <v>#REF!</v>
      </c>
      <c r="G3" s="7" t="e">
        <f>G2-F2</f>
        <v>#REF!</v>
      </c>
      <c r="H3" s="149"/>
    </row>
    <row r="4" spans="1:8">
      <c r="A4" s="149" t="s">
        <v>227</v>
      </c>
      <c r="B4" s="149"/>
      <c r="C4" s="213" t="e">
        <f>C3/B2</f>
        <v>#REF!</v>
      </c>
      <c r="D4" s="213" t="e">
        <f>D3/C2</f>
        <v>#REF!</v>
      </c>
      <c r="E4" s="213" t="e">
        <f>E3/D2</f>
        <v>#REF!</v>
      </c>
      <c r="F4" s="213" t="e">
        <f>F3/E2</f>
        <v>#REF!</v>
      </c>
      <c r="G4" s="213" t="e">
        <f>G3/F2</f>
        <v>#REF!</v>
      </c>
      <c r="H4" s="149"/>
    </row>
    <row r="5" spans="1:8">
      <c r="A5" s="149" t="s">
        <v>230</v>
      </c>
      <c r="B5" s="7" t="e">
        <f>'6. Office Trend by Agency'!#REF!-B2</f>
        <v>#REF!</v>
      </c>
      <c r="C5" s="7">
        <f>'6. Office Trend by Agency'!C28-C2</f>
        <v>489810575.64999992</v>
      </c>
      <c r="D5" s="7" t="e">
        <f>'6. Office Trend by Agency'!D28-D2</f>
        <v>#REF!</v>
      </c>
      <c r="E5" s="7" t="e">
        <f>'6. Office Trend by Agency'!#REF!-E2</f>
        <v>#REF!</v>
      </c>
      <c r="F5" s="7" t="e">
        <f>'6. Office Trend by Agency'!#REF!-F2</f>
        <v>#REF!</v>
      </c>
      <c r="G5" s="7" t="e">
        <f>'6. Office Trend by Agency'!#REF!-G2</f>
        <v>#REF!</v>
      </c>
    </row>
    <row r="6" spans="1:8">
      <c r="A6" s="149" t="s">
        <v>226</v>
      </c>
      <c r="B6" s="149"/>
      <c r="C6" s="7" t="e">
        <f>C5-B5</f>
        <v>#REF!</v>
      </c>
      <c r="D6" s="7" t="e">
        <f>D5-C5</f>
        <v>#REF!</v>
      </c>
      <c r="E6" s="7" t="e">
        <f>E5-D5</f>
        <v>#REF!</v>
      </c>
      <c r="F6" s="7" t="e">
        <f>F5-E5</f>
        <v>#REF!</v>
      </c>
      <c r="G6" s="7" t="e">
        <f>G5-F5</f>
        <v>#REF!</v>
      </c>
    </row>
    <row r="7" spans="1:8">
      <c r="A7" s="149" t="s">
        <v>227</v>
      </c>
      <c r="B7" s="149"/>
      <c r="C7" s="213" t="e">
        <f>C6/B5</f>
        <v>#REF!</v>
      </c>
      <c r="D7" s="213" t="e">
        <f>D6/C5</f>
        <v>#REF!</v>
      </c>
      <c r="E7" s="213" t="e">
        <f>E6/D5</f>
        <v>#REF!</v>
      </c>
      <c r="F7" s="213" t="e">
        <f>F6/E5</f>
        <v>#REF!</v>
      </c>
      <c r="G7" s="213" t="e">
        <f>G6/F5</f>
        <v>#REF!</v>
      </c>
    </row>
    <row r="8" spans="1:8">
      <c r="A8" s="149"/>
      <c r="B8" s="149"/>
      <c r="C8" s="149"/>
      <c r="D8" s="149"/>
      <c r="E8" s="149"/>
      <c r="F8" s="149"/>
      <c r="G8" s="149"/>
    </row>
    <row r="9" spans="1:8">
      <c r="A9" s="149"/>
      <c r="B9" s="149"/>
      <c r="C9" s="149"/>
      <c r="D9" s="149"/>
      <c r="E9" s="149"/>
      <c r="F9" s="149"/>
      <c r="G9" s="149"/>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sheetPr codeName="Sheet26"/>
  <dimension ref="A1"/>
  <sheetViews>
    <sheetView workbookViewId="0">
      <selection activeCell="F38" sqref="F38"/>
    </sheetView>
  </sheetViews>
  <sheetFormatPr defaultRowHeight="15"/>
  <sheetData/>
  <pageMargins left="0.7" right="0.7" top="0.75" bottom="0.75" header="0.3" footer="0.3"/>
</worksheet>
</file>

<file path=xl/worksheets/sheet27.xml><?xml version="1.0" encoding="utf-8"?>
<worksheet xmlns="http://schemas.openxmlformats.org/spreadsheetml/2006/main" xmlns:r="http://schemas.openxmlformats.org/officeDocument/2006/relationships">
  <sheetPr codeName="Sheet27"/>
  <dimension ref="A1:H12"/>
  <sheetViews>
    <sheetView workbookViewId="0">
      <selection activeCell="A2" sqref="A2:B9"/>
    </sheetView>
  </sheetViews>
  <sheetFormatPr defaultRowHeight="15"/>
  <cols>
    <col min="2" max="2" width="7" bestFit="1" customWidth="1"/>
    <col min="5" max="5" width="18" bestFit="1" customWidth="1"/>
  </cols>
  <sheetData>
    <row r="1" spans="1:8">
      <c r="A1" s="233"/>
      <c r="B1" s="9"/>
      <c r="C1" s="9"/>
      <c r="D1" s="9"/>
      <c r="E1" s="9"/>
      <c r="F1" s="9"/>
      <c r="G1" s="9"/>
    </row>
    <row r="2" spans="1:8">
      <c r="A2" s="65" t="s">
        <v>8</v>
      </c>
      <c r="B2" s="6">
        <v>6456</v>
      </c>
      <c r="C2" s="6"/>
    </row>
    <row r="3" spans="1:8">
      <c r="A3" s="214" t="s">
        <v>7</v>
      </c>
      <c r="B3" s="151">
        <v>7554</v>
      </c>
      <c r="C3" s="6"/>
      <c r="E3" s="149" t="s">
        <v>6</v>
      </c>
      <c r="F3" s="149">
        <v>17826</v>
      </c>
    </row>
    <row r="4" spans="1:8">
      <c r="A4" s="214" t="s">
        <v>22</v>
      </c>
      <c r="B4" s="151">
        <v>1949</v>
      </c>
      <c r="C4" s="6"/>
      <c r="D4" s="11"/>
      <c r="E4" s="149" t="s">
        <v>7</v>
      </c>
      <c r="F4" s="149">
        <v>73055</v>
      </c>
      <c r="G4" s="11"/>
      <c r="H4" s="11"/>
    </row>
    <row r="5" spans="1:8">
      <c r="A5" s="214" t="s">
        <v>24</v>
      </c>
      <c r="B5" s="151">
        <v>1652</v>
      </c>
      <c r="C5" s="6"/>
      <c r="D5" s="11"/>
      <c r="E5" s="149" t="s">
        <v>8</v>
      </c>
      <c r="F5" s="149">
        <v>170850</v>
      </c>
      <c r="G5" s="11"/>
      <c r="H5" s="11"/>
    </row>
    <row r="6" spans="1:8">
      <c r="A6" s="214" t="s">
        <v>26</v>
      </c>
      <c r="B6" s="151">
        <v>2857</v>
      </c>
      <c r="C6" s="6"/>
      <c r="D6" s="11"/>
      <c r="E6" s="11" t="s">
        <v>16</v>
      </c>
      <c r="F6" s="11">
        <v>19948</v>
      </c>
      <c r="G6" s="11"/>
      <c r="H6" s="11"/>
    </row>
    <row r="7" spans="1:8">
      <c r="A7" s="82" t="s">
        <v>17</v>
      </c>
      <c r="B7" s="151">
        <v>722</v>
      </c>
      <c r="C7" s="6"/>
      <c r="D7" s="11"/>
      <c r="E7" s="11" t="s">
        <v>17</v>
      </c>
      <c r="F7" s="11">
        <v>75097</v>
      </c>
      <c r="G7" s="11"/>
      <c r="H7" s="11"/>
    </row>
    <row r="8" spans="1:8">
      <c r="A8" s="214" t="s">
        <v>6</v>
      </c>
      <c r="B8" s="151">
        <v>793</v>
      </c>
      <c r="C8" s="6"/>
      <c r="D8" s="11"/>
      <c r="E8" s="11" t="s">
        <v>22</v>
      </c>
      <c r="F8" s="11">
        <v>64477</v>
      </c>
      <c r="G8" s="11"/>
      <c r="H8" s="11"/>
    </row>
    <row r="9" spans="1:8">
      <c r="A9" s="214" t="s">
        <v>149</v>
      </c>
      <c r="B9" s="6">
        <v>1676</v>
      </c>
      <c r="C9" s="6"/>
      <c r="D9" s="11"/>
      <c r="E9" s="11" t="s">
        <v>26</v>
      </c>
      <c r="F9" s="11">
        <v>42829</v>
      </c>
      <c r="G9" s="11"/>
      <c r="H9" s="11"/>
    </row>
    <row r="10" spans="1:8">
      <c r="A10" s="214"/>
      <c r="B10" s="6"/>
      <c r="C10" s="6"/>
      <c r="D10" s="11"/>
      <c r="E10" s="11" t="s">
        <v>61</v>
      </c>
      <c r="F10" s="21">
        <v>21786</v>
      </c>
      <c r="G10" s="11"/>
      <c r="H10" s="11"/>
    </row>
    <row r="11" spans="1:8">
      <c r="A11" s="214"/>
      <c r="B11" s="6"/>
      <c r="C11" s="6"/>
      <c r="D11" s="11"/>
      <c r="E11" s="11"/>
      <c r="F11" s="11"/>
      <c r="G11" s="11"/>
      <c r="H11" s="11"/>
    </row>
    <row r="12" spans="1:8">
      <c r="A12" s="214"/>
      <c r="B12" s="6"/>
      <c r="C12" s="6"/>
      <c r="D12" s="6"/>
      <c r="E12" s="6"/>
      <c r="F12" s="6"/>
      <c r="G12" s="6"/>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sheetPr codeName="Sheet28"/>
  <dimension ref="B1:C51"/>
  <sheetViews>
    <sheetView workbookViewId="0">
      <selection activeCell="B2" sqref="B2:B6"/>
    </sheetView>
  </sheetViews>
  <sheetFormatPr defaultRowHeight="15"/>
  <cols>
    <col min="2" max="2" width="18.7109375" bestFit="1" customWidth="1"/>
    <col min="3" max="3" width="10.5703125" bestFit="1" customWidth="1"/>
  </cols>
  <sheetData>
    <row r="1" spans="2:3">
      <c r="B1" s="114" t="s">
        <v>84</v>
      </c>
      <c r="C1" s="115">
        <v>200456.068</v>
      </c>
    </row>
    <row r="2" spans="2:3">
      <c r="B2" s="168" t="s">
        <v>88</v>
      </c>
      <c r="C2" s="117">
        <v>1774604.8399999999</v>
      </c>
    </row>
    <row r="3" spans="2:3">
      <c r="B3" s="82" t="s">
        <v>127</v>
      </c>
      <c r="C3" s="116">
        <v>1677087.821</v>
      </c>
    </row>
    <row r="4" spans="2:3">
      <c r="B4" s="82" t="s">
        <v>115</v>
      </c>
      <c r="C4" s="116">
        <v>1647514.1670000001</v>
      </c>
    </row>
    <row r="5" spans="2:3">
      <c r="B5" s="168" t="s">
        <v>86</v>
      </c>
      <c r="C5" s="117">
        <v>1241109.247</v>
      </c>
    </row>
    <row r="6" spans="2:3">
      <c r="B6" s="82" t="s">
        <v>131</v>
      </c>
      <c r="C6" s="116">
        <v>1229632.71</v>
      </c>
    </row>
    <row r="7" spans="2:3">
      <c r="B7" s="168" t="s">
        <v>120</v>
      </c>
      <c r="C7" s="117">
        <v>1029605.35</v>
      </c>
    </row>
    <row r="8" spans="2:3">
      <c r="B8" s="168" t="s">
        <v>94</v>
      </c>
      <c r="C8" s="117">
        <v>971867.12500000012</v>
      </c>
    </row>
    <row r="9" spans="2:3">
      <c r="B9" s="82" t="s">
        <v>93</v>
      </c>
      <c r="C9" s="116">
        <v>778910.24600000004</v>
      </c>
    </row>
    <row r="10" spans="2:3">
      <c r="B10" s="168" t="s">
        <v>108</v>
      </c>
      <c r="C10" s="117">
        <v>664231.36800000002</v>
      </c>
    </row>
    <row r="11" spans="2:3">
      <c r="B11" s="82" t="s">
        <v>87</v>
      </c>
      <c r="C11" s="116">
        <v>658665.96899999992</v>
      </c>
    </row>
    <row r="12" spans="2:3">
      <c r="B12" s="82" t="s">
        <v>89</v>
      </c>
      <c r="C12" s="116">
        <v>630577.29200000002</v>
      </c>
    </row>
    <row r="13" spans="2:3">
      <c r="B13" s="168" t="s">
        <v>118</v>
      </c>
      <c r="C13" s="117">
        <v>626391.1860000001</v>
      </c>
    </row>
    <row r="14" spans="2:3">
      <c r="B14" s="82" t="s">
        <v>109</v>
      </c>
      <c r="C14" s="116">
        <v>613273.23800000001</v>
      </c>
    </row>
    <row r="15" spans="2:3">
      <c r="B15" s="168" t="s">
        <v>130</v>
      </c>
      <c r="C15" s="117">
        <v>580046.1370000001</v>
      </c>
    </row>
    <row r="16" spans="2:3">
      <c r="B16" s="168" t="s">
        <v>100</v>
      </c>
      <c r="C16" s="117">
        <v>571737.40700000001</v>
      </c>
    </row>
    <row r="17" spans="2:3">
      <c r="B17" s="82" t="s">
        <v>101</v>
      </c>
      <c r="C17" s="116">
        <v>561242.59100000001</v>
      </c>
    </row>
    <row r="18" spans="2:3">
      <c r="B18" s="82" t="s">
        <v>125</v>
      </c>
      <c r="C18" s="116">
        <v>535728.56900000002</v>
      </c>
    </row>
    <row r="19" spans="2:3">
      <c r="B19" s="82" t="s">
        <v>117</v>
      </c>
      <c r="C19" s="116">
        <v>496403.56400000007</v>
      </c>
    </row>
    <row r="20" spans="2:3">
      <c r="B20" s="168" t="s">
        <v>96</v>
      </c>
      <c r="C20" s="117">
        <v>471223.429</v>
      </c>
    </row>
    <row r="21" spans="2:3">
      <c r="B21" s="168" t="s">
        <v>124</v>
      </c>
      <c r="C21" s="117">
        <v>459972.821</v>
      </c>
    </row>
    <row r="22" spans="2:3">
      <c r="B22" s="82" t="s">
        <v>85</v>
      </c>
      <c r="C22" s="116">
        <v>428857.67199999996</v>
      </c>
    </row>
    <row r="23" spans="2:3">
      <c r="B23" s="82" t="s">
        <v>103</v>
      </c>
      <c r="C23" s="116">
        <v>387697.73499999999</v>
      </c>
    </row>
    <row r="24" spans="2:3">
      <c r="B24" s="168" t="s">
        <v>126</v>
      </c>
      <c r="C24" s="117">
        <v>367042.57900000003</v>
      </c>
    </row>
    <row r="25" spans="2:3">
      <c r="B25" s="168" t="s">
        <v>110</v>
      </c>
      <c r="C25" s="117">
        <v>315943.12200000003</v>
      </c>
    </row>
    <row r="26" spans="2:3">
      <c r="B26" s="168" t="s">
        <v>98</v>
      </c>
      <c r="C26" s="117">
        <v>303077.37800000003</v>
      </c>
    </row>
    <row r="27" spans="2:3">
      <c r="B27" s="168" t="s">
        <v>102</v>
      </c>
      <c r="C27" s="117">
        <v>289258.95999999996</v>
      </c>
    </row>
    <row r="28" spans="2:3">
      <c r="B28" s="65" t="s">
        <v>134</v>
      </c>
      <c r="C28" s="118">
        <v>261050.016</v>
      </c>
    </row>
    <row r="29" spans="2:3">
      <c r="B29" s="82" t="s">
        <v>121</v>
      </c>
      <c r="C29" s="116">
        <v>245612.511</v>
      </c>
    </row>
    <row r="30" spans="2:3">
      <c r="B30" s="82" t="s">
        <v>99</v>
      </c>
      <c r="C30" s="116">
        <v>228728.46899999998</v>
      </c>
    </row>
    <row r="31" spans="2:3">
      <c r="B31" s="82" t="s">
        <v>95</v>
      </c>
      <c r="C31" s="116">
        <v>221157.95300000004</v>
      </c>
    </row>
    <row r="32" spans="2:3">
      <c r="B32" s="82" t="s">
        <v>97</v>
      </c>
      <c r="C32" s="116">
        <v>219026.068</v>
      </c>
    </row>
    <row r="33" spans="2:3">
      <c r="B33" s="168" t="s">
        <v>122</v>
      </c>
      <c r="C33" s="117">
        <v>198659.15600000002</v>
      </c>
    </row>
    <row r="34" spans="2:3">
      <c r="B34" s="82" t="s">
        <v>111</v>
      </c>
      <c r="C34" s="116">
        <v>172078.83199999999</v>
      </c>
    </row>
    <row r="35" spans="2:3">
      <c r="B35" s="168" t="s">
        <v>116</v>
      </c>
      <c r="C35" s="117">
        <v>168772.32699999999</v>
      </c>
    </row>
    <row r="36" spans="2:3">
      <c r="B36" s="168" t="s">
        <v>106</v>
      </c>
      <c r="C36" s="117">
        <v>168163.821</v>
      </c>
    </row>
    <row r="37" spans="2:3">
      <c r="B37" s="168" t="s">
        <v>132</v>
      </c>
      <c r="C37" s="117">
        <v>157808.285</v>
      </c>
    </row>
    <row r="38" spans="2:3">
      <c r="B38" s="168" t="s">
        <v>128</v>
      </c>
      <c r="C38" s="117">
        <v>155698.61799999999</v>
      </c>
    </row>
    <row r="39" spans="2:3">
      <c r="B39" s="82" t="s">
        <v>119</v>
      </c>
      <c r="C39" s="116">
        <v>154344.87600000002</v>
      </c>
    </row>
    <row r="40" spans="2:3">
      <c r="B40" s="168" t="s">
        <v>104</v>
      </c>
      <c r="C40" s="117">
        <v>131270.32</v>
      </c>
    </row>
    <row r="41" spans="2:3">
      <c r="B41" s="168" t="s">
        <v>112</v>
      </c>
      <c r="C41" s="117">
        <v>128314.147</v>
      </c>
    </row>
    <row r="42" spans="2:3">
      <c r="B42" s="82" t="s">
        <v>133</v>
      </c>
      <c r="C42" s="116">
        <v>101731.63299999999</v>
      </c>
    </row>
    <row r="43" spans="2:3">
      <c r="B43" s="82" t="s">
        <v>107</v>
      </c>
      <c r="C43" s="116">
        <v>99590.88900000001</v>
      </c>
    </row>
    <row r="44" spans="2:3">
      <c r="B44" s="168" t="s">
        <v>114</v>
      </c>
      <c r="C44" s="117">
        <v>87483.705000000002</v>
      </c>
    </row>
    <row r="45" spans="2:3">
      <c r="B45" s="82" t="s">
        <v>105</v>
      </c>
      <c r="C45" s="116">
        <v>54532.722000000009</v>
      </c>
    </row>
    <row r="46" spans="2:3">
      <c r="B46" s="82" t="s">
        <v>113</v>
      </c>
      <c r="C46" s="116">
        <v>24422.769000000004</v>
      </c>
    </row>
    <row r="47" spans="2:3">
      <c r="B47" s="82" t="s">
        <v>129</v>
      </c>
      <c r="C47" s="116">
        <v>18683.63</v>
      </c>
    </row>
    <row r="48" spans="2:3">
      <c r="B48" s="168" t="s">
        <v>90</v>
      </c>
      <c r="C48" s="117">
        <v>12140.916000000001</v>
      </c>
    </row>
    <row r="49" spans="2:3">
      <c r="B49" s="82" t="s">
        <v>91</v>
      </c>
      <c r="C49" s="116">
        <v>11960.921999999999</v>
      </c>
    </row>
    <row r="50" spans="2:3">
      <c r="B50" s="82" t="s">
        <v>123</v>
      </c>
      <c r="C50" s="116">
        <v>4524.0150000000003</v>
      </c>
    </row>
    <row r="51" spans="2:3">
      <c r="B51" s="168" t="s">
        <v>92</v>
      </c>
      <c r="C51" s="117">
        <v>3852.7559999999999</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sheetPr codeName="Sheet29"/>
  <dimension ref="A1:Q35"/>
  <sheetViews>
    <sheetView topLeftCell="C1" workbookViewId="0">
      <selection activeCell="C34" sqref="C34:E35"/>
    </sheetView>
  </sheetViews>
  <sheetFormatPr defaultRowHeight="15"/>
  <cols>
    <col min="1" max="1" width="9" bestFit="1" customWidth="1"/>
    <col min="2" max="2" width="16.85546875" bestFit="1" customWidth="1"/>
    <col min="3" max="3" width="12.5703125" bestFit="1" customWidth="1"/>
    <col min="4" max="4" width="7.42578125" bestFit="1" customWidth="1"/>
    <col min="5" max="5" width="7.140625" bestFit="1" customWidth="1"/>
    <col min="11" max="11" width="46.85546875" bestFit="1" customWidth="1"/>
    <col min="12" max="16" width="12.5703125" bestFit="1" customWidth="1"/>
  </cols>
  <sheetData>
    <row r="1" spans="1:17" ht="15.75" thickBot="1">
      <c r="A1" s="149" t="s">
        <v>274</v>
      </c>
    </row>
    <row r="2" spans="1:17" ht="15.75" thickBot="1">
      <c r="A2" s="504" t="s">
        <v>274</v>
      </c>
      <c r="B2" s="505"/>
      <c r="C2" s="505"/>
      <c r="D2" s="505"/>
      <c r="E2" s="505"/>
      <c r="F2" s="505"/>
      <c r="G2" s="506"/>
      <c r="K2" s="149" t="s">
        <v>34</v>
      </c>
    </row>
    <row r="3" spans="1:17">
      <c r="A3" s="149"/>
      <c r="B3" s="149" t="s">
        <v>205</v>
      </c>
      <c r="C3" s="149" t="s">
        <v>1</v>
      </c>
      <c r="D3" s="149" t="s">
        <v>205</v>
      </c>
      <c r="E3" s="149" t="s">
        <v>1</v>
      </c>
      <c r="K3" s="504" t="s">
        <v>34</v>
      </c>
      <c r="L3" s="505"/>
      <c r="M3" s="505"/>
      <c r="N3" s="505"/>
      <c r="O3" s="505"/>
      <c r="P3" s="505"/>
      <c r="Q3" s="506"/>
    </row>
    <row r="4" spans="1:17">
      <c r="A4" s="226"/>
      <c r="B4" s="7"/>
      <c r="C4" s="7"/>
      <c r="D4" s="213"/>
      <c r="E4" s="213"/>
      <c r="J4" s="149"/>
      <c r="K4" s="271" t="s">
        <v>34</v>
      </c>
      <c r="L4" s="271">
        <v>2011</v>
      </c>
      <c r="M4" s="271">
        <v>2012</v>
      </c>
      <c r="N4" s="271"/>
      <c r="O4" s="271"/>
      <c r="P4" s="271"/>
    </row>
    <row r="5" spans="1:17">
      <c r="A5" s="226">
        <v>2011</v>
      </c>
      <c r="B5" s="314">
        <f>'2. Key Stats'!$D$6</f>
        <v>2752533221.2199998</v>
      </c>
      <c r="C5" s="81">
        <f>'2. Key Stats'!$E$6</f>
        <v>556789143.80200005</v>
      </c>
      <c r="D5" s="66">
        <f>B5/(B5+C5)</f>
        <v>0.8317513126895697</v>
      </c>
      <c r="E5" s="66">
        <f>C5/(C5+B5)</f>
        <v>0.16824868731043027</v>
      </c>
      <c r="J5" s="149"/>
      <c r="K5" s="269" t="s">
        <v>258</v>
      </c>
      <c r="L5" s="270">
        <f>L7-L6</f>
        <v>489810575.64999992</v>
      </c>
      <c r="M5" s="270">
        <f>M7-M6</f>
        <v>496550723.26999992</v>
      </c>
      <c r="N5" s="270"/>
      <c r="O5" s="270"/>
      <c r="P5" s="270"/>
    </row>
    <row r="6" spans="1:17">
      <c r="A6" s="226">
        <v>2012</v>
      </c>
      <c r="B6" s="214">
        <f>'2. Key Stats'!$G$6</f>
        <v>2755557168.8389997</v>
      </c>
      <c r="C6" s="7">
        <f>'2. Key Stats'!$H$6</f>
        <v>546169917.58000004</v>
      </c>
      <c r="D6" s="66">
        <f>B6/(B6+C6)</f>
        <v>0.83458053821996325</v>
      </c>
      <c r="E6" s="66">
        <f>C6/(C6+B6)</f>
        <v>0.16541946178003683</v>
      </c>
      <c r="J6" s="149"/>
      <c r="K6" s="269" t="s">
        <v>259</v>
      </c>
      <c r="L6" s="270">
        <f>'6. Office Trend by Agency'!$C$6+'6. Office Trend by Agency'!$C$7+'6. Office Trend by Agency'!$C$9+'6. Office Trend by Agency'!$C$10+'6. Office Trend by Agency'!$C$21</f>
        <v>237943562.79000002</v>
      </c>
      <c r="M6" s="270">
        <f>'6. Office Trend by Agency'!D6+'6. Office Trend by Agency'!D7+'6. Office Trend by Agency'!D9+'6. Office Trend by Agency'!D10+'6. Office Trend by Agency'!D21</f>
        <v>238459289.94499999</v>
      </c>
      <c r="N6" s="270"/>
      <c r="O6" s="270"/>
      <c r="P6" s="270"/>
    </row>
    <row r="7" spans="1:17">
      <c r="A7" s="226"/>
      <c r="B7" s="214"/>
      <c r="C7" s="149"/>
      <c r="D7" s="66"/>
      <c r="E7" s="66"/>
      <c r="J7" s="149"/>
      <c r="K7" s="271" t="s">
        <v>237</v>
      </c>
      <c r="L7" s="272">
        <f>'6. Office Trend by Agency'!C28</f>
        <v>727754138.43999994</v>
      </c>
      <c r="M7" s="272">
        <f>'6. Office Trend by Agency'!D28</f>
        <v>735010013.21499991</v>
      </c>
      <c r="N7" s="272"/>
      <c r="O7" s="272"/>
      <c r="P7" s="272"/>
    </row>
    <row r="8" spans="1:17">
      <c r="A8" s="226"/>
      <c r="B8" s="214"/>
      <c r="C8" s="149"/>
      <c r="D8" s="66"/>
      <c r="E8" s="66"/>
      <c r="J8" s="149"/>
    </row>
    <row r="9" spans="1:17">
      <c r="A9" s="226"/>
      <c r="B9" s="214"/>
      <c r="C9" s="149"/>
      <c r="D9" s="66"/>
      <c r="E9" s="66"/>
    </row>
    <row r="10" spans="1:17" ht="15.75" thickBot="1">
      <c r="K10" s="149" t="s">
        <v>291</v>
      </c>
    </row>
    <row r="11" spans="1:17" ht="15.75" thickBot="1">
      <c r="A11" s="149" t="s">
        <v>299</v>
      </c>
      <c r="K11" s="504" t="s">
        <v>291</v>
      </c>
      <c r="L11" s="505"/>
      <c r="M11" s="505"/>
      <c r="N11" s="505"/>
      <c r="O11" s="505"/>
      <c r="P11" s="505"/>
      <c r="Q11" s="506"/>
    </row>
    <row r="12" spans="1:17" ht="15.75" thickBot="1">
      <c r="A12" s="504" t="s">
        <v>275</v>
      </c>
      <c r="B12" s="505"/>
      <c r="C12" s="505"/>
      <c r="K12" s="192" t="s">
        <v>3</v>
      </c>
      <c r="L12" s="222" t="s">
        <v>0</v>
      </c>
      <c r="M12" s="220" t="s">
        <v>150</v>
      </c>
      <c r="N12" s="235"/>
      <c r="O12" s="222"/>
      <c r="P12" s="221"/>
    </row>
    <row r="13" spans="1:17">
      <c r="A13" s="277"/>
      <c r="B13" s="277" t="s">
        <v>205</v>
      </c>
      <c r="C13" s="277" t="s">
        <v>1</v>
      </c>
      <c r="K13" s="149" t="s">
        <v>260</v>
      </c>
      <c r="L13" s="151">
        <f>L15-L14</f>
        <v>86885723.320000052</v>
      </c>
      <c r="M13" s="151">
        <f>M15-M14</f>
        <v>106415947.83499999</v>
      </c>
      <c r="N13" s="151"/>
      <c r="O13" s="151"/>
      <c r="P13" s="151"/>
    </row>
    <row r="14" spans="1:17" s="149" customFormat="1">
      <c r="A14" s="277" t="s">
        <v>152</v>
      </c>
      <c r="B14" s="254">
        <v>0</v>
      </c>
      <c r="C14" s="254">
        <v>0</v>
      </c>
      <c r="K14" s="149" t="s">
        <v>261</v>
      </c>
      <c r="L14" s="151">
        <f>'7. Warehouse Trend by Agency'!C6+'7. Warehouse Trend by Agency'!C7+'7. Warehouse Trend by Agency'!C9+'7. Warehouse Trend by Agency'!C10+'7. Warehouse Trend by Agency'!C21</f>
        <v>251960903.92999995</v>
      </c>
      <c r="M14" s="151">
        <f>'7. Warehouse Trend by Agency'!D6+'7. Warehouse Trend by Agency'!D7+'7. Warehouse Trend by Agency'!D9+'7. Warehouse Trend by Agency'!D10+'7. Warehouse Trend by Agency'!D21</f>
        <v>78685294.760000005</v>
      </c>
      <c r="N14" s="151"/>
      <c r="O14" s="151"/>
      <c r="P14" s="151"/>
      <c r="Q14"/>
    </row>
    <row r="15" spans="1:17">
      <c r="A15" s="279" t="s">
        <v>151</v>
      </c>
      <c r="B15" s="254" t="e">
        <f>('3. CostGSF'!#REF!-'3. CostGSF'!#REF!)/'3. CostGSF'!#REF!</f>
        <v>#REF!</v>
      </c>
      <c r="C15" s="254" t="e">
        <f>('3. CostGSF'!#REF!-'3. CostGSF'!#REF!)/'3. CostGSF'!#REF!</f>
        <v>#REF!</v>
      </c>
      <c r="K15" s="152" t="s">
        <v>2</v>
      </c>
      <c r="L15" s="151">
        <f>'7. Warehouse Trend by Agency'!C28</f>
        <v>338846627.25</v>
      </c>
      <c r="M15" s="151">
        <f>'7. Warehouse Trend by Agency'!D28</f>
        <v>185101242.595</v>
      </c>
      <c r="N15" s="151"/>
      <c r="O15" s="151"/>
      <c r="P15" s="151"/>
    </row>
    <row r="16" spans="1:17">
      <c r="A16" s="279" t="s">
        <v>144</v>
      </c>
      <c r="B16" s="254" t="e">
        <f>('3. CostGSF'!#REF!-'3. CostGSF'!#REF!)/'3. CostGSF'!#REF!</f>
        <v>#REF!</v>
      </c>
      <c r="C16" s="254" t="e">
        <f>('3. CostGSF'!#REF!-'3. CostGSF'!#REF!)/'3. CostGSF'!#REF!</f>
        <v>#REF!</v>
      </c>
      <c r="K16" s="149"/>
      <c r="L16" s="149"/>
      <c r="M16" s="149"/>
      <c r="N16" s="149"/>
      <c r="O16" s="149"/>
      <c r="P16" s="149"/>
      <c r="Q16" s="149"/>
    </row>
    <row r="17" spans="1:13">
      <c r="A17" s="279" t="s">
        <v>0</v>
      </c>
      <c r="B17" s="254" t="e">
        <f>('3. CostGSF'!E5-'3. CostGSF'!#REF!)/'3. CostGSF'!#REF!</f>
        <v>#REF!</v>
      </c>
      <c r="C17" s="254" t="e">
        <f>('3. CostGSF'!H5-'3. CostGSF'!#REF!)/'3. CostGSF'!#REF!</f>
        <v>#REF!</v>
      </c>
      <c r="K17" s="152"/>
    </row>
    <row r="18" spans="1:13" ht="15.75" thickBot="1">
      <c r="A18" s="279" t="s">
        <v>150</v>
      </c>
      <c r="B18" s="254" t="e">
        <f>('3. CostGSF'!E6-'3. CostGSF'!#REF!)/'3. CostGSF'!#REF!</f>
        <v>#REF!</v>
      </c>
      <c r="C18" s="254" t="e">
        <f>('3. CostGSF'!H6-'3. CostGSF'!#REF!)/'3. CostGSF'!#REF!</f>
        <v>#REF!</v>
      </c>
      <c r="K18" s="152" t="s">
        <v>310</v>
      </c>
    </row>
    <row r="19" spans="1:13">
      <c r="K19" s="504" t="s">
        <v>238</v>
      </c>
      <c r="L19" s="505"/>
      <c r="M19" s="506"/>
    </row>
    <row r="20" spans="1:13" ht="15.75" thickBot="1">
      <c r="A20" s="149" t="s">
        <v>137</v>
      </c>
      <c r="K20" s="242"/>
      <c r="L20" s="150" t="s">
        <v>205</v>
      </c>
      <c r="M20" s="236" t="s">
        <v>1</v>
      </c>
    </row>
    <row r="21" spans="1:13" ht="15.75" thickBot="1">
      <c r="A21" s="504" t="s">
        <v>276</v>
      </c>
      <c r="B21" s="505"/>
      <c r="K21" s="243" t="s">
        <v>77</v>
      </c>
      <c r="L21" s="237">
        <v>92965</v>
      </c>
      <c r="M21" s="237">
        <v>4645</v>
      </c>
    </row>
    <row r="22" spans="1:13">
      <c r="A22" s="126" t="s">
        <v>34</v>
      </c>
      <c r="B22" s="7">
        <f>'4. BuildingsUse'!C5+'4. BuildingsUse'!F5</f>
        <v>797587246.11000001</v>
      </c>
      <c r="K22" s="243" t="s">
        <v>44</v>
      </c>
      <c r="L22" s="237">
        <v>87424</v>
      </c>
      <c r="M22" s="237">
        <v>2662</v>
      </c>
    </row>
    <row r="23" spans="1:13">
      <c r="A23" s="78" t="s">
        <v>35</v>
      </c>
      <c r="B23" s="7">
        <f>'4. BuildingsUse'!C6+'4. BuildingsUse'!F6</f>
        <v>451191989.79799998</v>
      </c>
      <c r="K23" s="243" t="s">
        <v>75</v>
      </c>
      <c r="L23" s="237">
        <v>46703</v>
      </c>
      <c r="M23" s="237">
        <v>867</v>
      </c>
    </row>
    <row r="24" spans="1:13">
      <c r="A24" s="168" t="s">
        <v>181</v>
      </c>
      <c r="B24" s="7">
        <f>'4. BuildingsUse'!C7+'4. BuildingsUse'!F7</f>
        <v>293053483.18599999</v>
      </c>
      <c r="K24" s="243" t="s">
        <v>171</v>
      </c>
      <c r="L24" s="237">
        <v>42597</v>
      </c>
      <c r="M24" s="237">
        <v>746</v>
      </c>
    </row>
    <row r="25" spans="1:13">
      <c r="A25" s="78" t="s">
        <v>38</v>
      </c>
      <c r="B25" s="7">
        <f>'4. BuildingsUse'!C8+'4. BuildingsUse'!F8</f>
        <v>284711238.59600002</v>
      </c>
      <c r="K25" s="243" t="s">
        <v>71</v>
      </c>
      <c r="L25" s="237">
        <v>38478</v>
      </c>
      <c r="M25" s="237">
        <v>1837</v>
      </c>
    </row>
    <row r="26" spans="1:13">
      <c r="A26" s="63" t="s">
        <v>37</v>
      </c>
      <c r="B26" s="7">
        <f>'4. BuildingsUse'!C9+'4. BuildingsUse'!F9</f>
        <v>269669530.58600003</v>
      </c>
      <c r="K26" s="243" t="s">
        <v>69</v>
      </c>
      <c r="L26" s="237">
        <v>33461</v>
      </c>
      <c r="M26" s="237">
        <v>965</v>
      </c>
    </row>
    <row r="27" spans="1:13">
      <c r="A27" s="78" t="s">
        <v>39</v>
      </c>
      <c r="B27" s="7">
        <f>'4. BuildingsUse'!C10+'4. BuildingsUse'!F10</f>
        <v>228353921.97900003</v>
      </c>
      <c r="K27" s="243" t="s">
        <v>169</v>
      </c>
      <c r="L27" s="237">
        <v>30194</v>
      </c>
      <c r="M27" s="237">
        <v>1167</v>
      </c>
    </row>
    <row r="28" spans="1:13">
      <c r="A28" s="63" t="s">
        <v>40</v>
      </c>
      <c r="B28" s="7">
        <f>'4. BuildingsUse'!C11+'4. BuildingsUse'!F11</f>
        <v>176900794.595</v>
      </c>
      <c r="K28" s="243" t="s">
        <v>173</v>
      </c>
      <c r="L28" s="237">
        <v>26390</v>
      </c>
      <c r="M28" s="237">
        <v>371</v>
      </c>
    </row>
    <row r="29" spans="1:13">
      <c r="A29" s="78" t="s">
        <v>36</v>
      </c>
      <c r="B29" s="7">
        <f>'4. BuildingsUse'!C12+'4. BuildingsUse'!F12</f>
        <v>185101242.595</v>
      </c>
      <c r="K29" s="243" t="s">
        <v>46</v>
      </c>
      <c r="L29" s="237">
        <v>12202</v>
      </c>
      <c r="M29" s="237">
        <v>1930</v>
      </c>
    </row>
    <row r="30" spans="1:13">
      <c r="A30" s="168" t="s">
        <v>284</v>
      </c>
      <c r="B30" s="7">
        <f>('4. BuildingsUse'!C24+'4. BuildingsUse'!F24)-SUM(B22:B29)</f>
        <v>615157638.97400093</v>
      </c>
      <c r="K30" s="243" t="s">
        <v>170</v>
      </c>
      <c r="L30" s="237">
        <v>12047</v>
      </c>
      <c r="M30" s="237">
        <v>515</v>
      </c>
    </row>
    <row r="31" spans="1:13">
      <c r="K31" s="243" t="s">
        <v>74</v>
      </c>
      <c r="L31" s="237">
        <v>11873</v>
      </c>
      <c r="M31" s="237">
        <v>125</v>
      </c>
    </row>
    <row r="32" spans="1:13" ht="15.75" thickBot="1">
      <c r="A32" s="149" t="s">
        <v>301</v>
      </c>
      <c r="K32" s="408" t="s">
        <v>311</v>
      </c>
      <c r="L32" s="311">
        <v>34655</v>
      </c>
      <c r="M32" s="312">
        <v>1047</v>
      </c>
    </row>
    <row r="33" spans="1:5">
      <c r="A33" s="504" t="s">
        <v>292</v>
      </c>
      <c r="B33" s="505"/>
      <c r="C33" s="505"/>
      <c r="D33" s="504"/>
      <c r="E33" s="505"/>
    </row>
    <row r="34" spans="1:5">
      <c r="A34" s="406" t="s">
        <v>0</v>
      </c>
      <c r="B34" s="406" t="s">
        <v>150</v>
      </c>
      <c r="C34" s="406"/>
      <c r="D34" s="406"/>
      <c r="E34" s="406"/>
    </row>
    <row r="35" spans="1:5">
      <c r="A35" s="385">
        <f>'5. Building Use Trend'!D25/'5. Building Use Trend'!C25</f>
        <v>7.2610921284932486</v>
      </c>
      <c r="B35" s="385">
        <f>'5. Building Use Trend'!F25/'5. Building Use Trend'!E25</f>
        <v>7.4450862050696811</v>
      </c>
      <c r="C35" s="385"/>
      <c r="D35" s="385"/>
      <c r="E35" s="385"/>
    </row>
  </sheetData>
  <mergeCells count="8">
    <mergeCell ref="A2:G2"/>
    <mergeCell ref="A12:C12"/>
    <mergeCell ref="A21:B21"/>
    <mergeCell ref="A33:C33"/>
    <mergeCell ref="D33:E33"/>
    <mergeCell ref="K3:Q3"/>
    <mergeCell ref="K11:Q11"/>
    <mergeCell ref="K19:M19"/>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B1:M24"/>
  <sheetViews>
    <sheetView tabSelected="1" zoomScaleNormal="100" workbookViewId="0">
      <selection activeCell="B1" sqref="B1"/>
    </sheetView>
  </sheetViews>
  <sheetFormatPr defaultRowHeight="15"/>
  <cols>
    <col min="1" max="1" width="2.7109375" customWidth="1"/>
    <col min="2" max="2" width="11.5703125" customWidth="1"/>
    <col min="3" max="3" width="19.7109375" customWidth="1"/>
    <col min="4" max="4" width="19.28515625" customWidth="1"/>
    <col min="5" max="5" width="20.28515625" customWidth="1"/>
    <col min="6" max="6" width="22.140625" style="15" bestFit="1" customWidth="1"/>
    <col min="7" max="7" width="20.28515625" style="15" customWidth="1"/>
    <col min="8" max="8" width="19.7109375" style="15" customWidth="1"/>
    <col min="10" max="10" width="14.85546875" bestFit="1" customWidth="1"/>
    <col min="11" max="11" width="14.28515625" bestFit="1" customWidth="1"/>
    <col min="12" max="12" width="9.85546875" customWidth="1"/>
  </cols>
  <sheetData>
    <row r="1" spans="2:13" ht="18.75">
      <c r="B1" s="159" t="s">
        <v>167</v>
      </c>
    </row>
    <row r="2" spans="2:13" ht="18.75" customHeight="1">
      <c r="B2" s="162" t="s">
        <v>329</v>
      </c>
      <c r="C2" s="47"/>
      <c r="D2" s="47"/>
      <c r="E2" s="47"/>
      <c r="F2" s="47"/>
      <c r="G2" s="47"/>
      <c r="H2" s="47"/>
    </row>
    <row r="3" spans="2:13" s="4" customFormat="1" ht="15" customHeight="1" thickBot="1">
      <c r="B3" s="47"/>
      <c r="C3" s="47"/>
      <c r="D3" s="47"/>
      <c r="F3" s="47"/>
      <c r="G3" s="47"/>
    </row>
    <row r="4" spans="2:13" s="4" customFormat="1" ht="32.25" customHeight="1" thickBot="1">
      <c r="B4" s="57" t="s">
        <v>145</v>
      </c>
      <c r="C4" s="472" t="s">
        <v>180</v>
      </c>
      <c r="D4" s="71" t="s">
        <v>347</v>
      </c>
      <c r="E4" s="473" t="s">
        <v>348</v>
      </c>
      <c r="F4" s="474" t="s">
        <v>345</v>
      </c>
      <c r="G4" s="474" t="s">
        <v>32</v>
      </c>
      <c r="H4" s="72" t="s">
        <v>341</v>
      </c>
    </row>
    <row r="5" spans="2:13" s="150" customFormat="1">
      <c r="B5" s="173" t="s">
        <v>0</v>
      </c>
      <c r="C5" s="387">
        <v>15218985676.046</v>
      </c>
      <c r="D5" s="179">
        <v>2752533221.2199998</v>
      </c>
      <c r="E5" s="416">
        <v>5.5290833762581872</v>
      </c>
      <c r="F5" s="290">
        <v>8810308899.262001</v>
      </c>
      <c r="G5" s="174">
        <v>556789143.80200005</v>
      </c>
      <c r="H5" s="414">
        <v>15.823420764099948</v>
      </c>
      <c r="J5" s="465"/>
      <c r="K5" s="154"/>
    </row>
    <row r="6" spans="2:13" s="150" customFormat="1">
      <c r="B6" s="325" t="s">
        <v>150</v>
      </c>
      <c r="C6" s="388">
        <v>15776457592.821999</v>
      </c>
      <c r="D6" s="326">
        <v>2755557168.8389997</v>
      </c>
      <c r="E6" s="417">
        <v>5.7253240002525878</v>
      </c>
      <c r="F6" s="389">
        <v>8805185191.1790009</v>
      </c>
      <c r="G6" s="327">
        <v>546169917.58000004</v>
      </c>
      <c r="H6" s="415">
        <v>16.121695662392948</v>
      </c>
      <c r="J6" s="465"/>
      <c r="K6" s="154"/>
    </row>
    <row r="7" spans="2:13" s="150" customFormat="1">
      <c r="B7" s="400"/>
      <c r="C7" s="386"/>
      <c r="D7" s="178"/>
      <c r="E7" s="177"/>
      <c r="F7" s="289"/>
      <c r="G7" s="153"/>
      <c r="H7" s="401"/>
      <c r="K7" s="154"/>
    </row>
    <row r="8" spans="2:13">
      <c r="B8" s="152" t="s">
        <v>293</v>
      </c>
      <c r="K8" s="7"/>
    </row>
    <row r="9" spans="2:13" s="149" customFormat="1">
      <c r="B9" s="150" t="s">
        <v>313</v>
      </c>
      <c r="F9" s="15"/>
      <c r="G9" s="15"/>
      <c r="H9" s="15"/>
      <c r="K9" s="7"/>
    </row>
    <row r="10" spans="2:13">
      <c r="B10" s="149" t="s">
        <v>346</v>
      </c>
      <c r="K10" s="466"/>
    </row>
    <row r="11" spans="2:13" ht="15" customHeight="1">
      <c r="B11" s="492" t="s">
        <v>354</v>
      </c>
      <c r="C11" s="492"/>
      <c r="D11" s="492"/>
      <c r="E11" s="492"/>
      <c r="F11" s="492"/>
      <c r="G11" s="492"/>
      <c r="H11" s="492"/>
      <c r="K11" s="152"/>
      <c r="L11" s="149"/>
    </row>
    <row r="12" spans="2:13">
      <c r="B12" s="492"/>
      <c r="C12" s="492"/>
      <c r="D12" s="492"/>
      <c r="E12" s="492"/>
      <c r="F12" s="492"/>
      <c r="G12" s="492"/>
      <c r="H12" s="492"/>
      <c r="J12" s="268"/>
      <c r="K12" s="150"/>
      <c r="L12" s="402"/>
      <c r="M12" s="274"/>
    </row>
    <row r="13" spans="2:13">
      <c r="F13"/>
      <c r="G13"/>
      <c r="H13" s="213"/>
      <c r="K13" s="150"/>
      <c r="L13" s="402"/>
      <c r="M13" s="274"/>
    </row>
    <row r="14" spans="2:13">
      <c r="C14" s="122"/>
      <c r="D14" s="122"/>
      <c r="E14" s="122"/>
      <c r="F14" s="122"/>
      <c r="G14" s="122"/>
      <c r="H14" s="267"/>
      <c r="K14" s="150"/>
      <c r="L14" s="402"/>
      <c r="M14" s="274"/>
    </row>
    <row r="15" spans="2:13">
      <c r="C15" s="123"/>
      <c r="D15" s="123"/>
      <c r="E15" s="123"/>
      <c r="F15" s="123"/>
      <c r="G15" s="123"/>
      <c r="H15" s="124"/>
      <c r="K15" s="152"/>
      <c r="L15" s="402"/>
      <c r="M15" s="274"/>
    </row>
    <row r="16" spans="2:13">
      <c r="C16" s="122"/>
      <c r="D16" s="122"/>
      <c r="E16" s="122"/>
      <c r="F16" s="122"/>
      <c r="G16" s="122"/>
      <c r="H16" s="121"/>
      <c r="K16" s="278"/>
      <c r="L16" s="274"/>
      <c r="M16" s="274"/>
    </row>
    <row r="17" spans="11:13">
      <c r="K17" s="278"/>
      <c r="L17" s="274"/>
      <c r="M17" s="274"/>
    </row>
    <row r="18" spans="11:13">
      <c r="K18" s="274"/>
      <c r="L18" s="274"/>
      <c r="M18" s="274"/>
    </row>
    <row r="19" spans="11:13">
      <c r="K19" s="274"/>
      <c r="L19" s="274"/>
      <c r="M19" s="274"/>
    </row>
    <row r="20" spans="11:13">
      <c r="K20" s="403"/>
      <c r="L20" s="274"/>
      <c r="M20" s="274"/>
    </row>
    <row r="21" spans="11:13">
      <c r="K21" s="273"/>
    </row>
    <row r="24" spans="11:13">
      <c r="L24" s="268"/>
    </row>
  </sheetData>
  <mergeCells count="1">
    <mergeCell ref="B11:H12"/>
  </mergeCells>
  <pageMargins left="0.7" right="0.7" top="0.75" bottom="0.75" header="0.3" footer="0.3"/>
  <pageSetup paperSize="17" orientation="landscape" r:id="rId1"/>
  <headerFooter>
    <oddHeader>&amp;R&amp;A</oddHeader>
  </headerFooter>
  <drawing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M32"/>
  <sheetViews>
    <sheetView topLeftCell="I67" zoomScaleNormal="100" workbookViewId="0">
      <selection activeCell="P13" sqref="O13:P14"/>
    </sheetView>
  </sheetViews>
  <sheetFormatPr defaultRowHeight="15"/>
  <cols>
    <col min="1" max="1" width="2.7109375" style="8" customWidth="1"/>
    <col min="2" max="2" width="29.85546875" customWidth="1"/>
    <col min="3" max="3" width="23.42578125" customWidth="1"/>
    <col min="4" max="5" width="23.42578125" style="8" customWidth="1"/>
    <col min="6" max="6" width="23.42578125" style="15" customWidth="1"/>
    <col min="7" max="7" width="23.42578125" style="22" customWidth="1"/>
    <col min="8" max="9" width="23.42578125" customWidth="1"/>
    <col min="10" max="11" width="16.28515625" style="149" customWidth="1"/>
    <col min="12" max="12" width="17.85546875" bestFit="1" customWidth="1"/>
    <col min="13" max="13" width="17.85546875" style="149" customWidth="1"/>
    <col min="14" max="14" width="13" bestFit="1" customWidth="1"/>
  </cols>
  <sheetData>
    <row r="1" spans="1:13" ht="18.75">
      <c r="B1" s="48" t="s">
        <v>167</v>
      </c>
    </row>
    <row r="2" spans="1:13" ht="17.25">
      <c r="B2" s="160" t="s">
        <v>194</v>
      </c>
    </row>
    <row r="3" spans="1:13" s="11" customFormat="1" ht="15" customHeight="1" thickBot="1">
      <c r="A3" s="8"/>
      <c r="B3" s="41"/>
      <c r="C3" s="42"/>
      <c r="D3" s="43"/>
      <c r="E3" s="43"/>
      <c r="F3" s="44"/>
      <c r="G3" s="45"/>
    </row>
    <row r="4" spans="1:13" ht="27.75" customHeight="1" thickBot="1">
      <c r="B4" s="73" t="s">
        <v>147</v>
      </c>
      <c r="C4" s="295" t="s">
        <v>179</v>
      </c>
      <c r="D4" s="333" t="s">
        <v>180</v>
      </c>
      <c r="E4" s="334" t="s">
        <v>348</v>
      </c>
      <c r="F4" s="171" t="s">
        <v>79</v>
      </c>
      <c r="G4" s="335" t="s">
        <v>183</v>
      </c>
      <c r="H4" s="72" t="s">
        <v>342</v>
      </c>
      <c r="I4" s="149"/>
      <c r="L4" s="149"/>
    </row>
    <row r="5" spans="1:13">
      <c r="B5" s="63" t="s">
        <v>34</v>
      </c>
      <c r="C5" s="231">
        <v>546884254.25</v>
      </c>
      <c r="D5" s="328">
        <v>3268836463.4290009</v>
      </c>
      <c r="E5" s="329">
        <v>5.9771998151819172</v>
      </c>
      <c r="F5" s="23">
        <v>250702991.86000001</v>
      </c>
      <c r="G5" s="330">
        <v>6015995016.7910004</v>
      </c>
      <c r="H5" s="418">
        <v>23.996502682945685</v>
      </c>
      <c r="I5" s="7"/>
      <c r="K5"/>
      <c r="L5" s="214"/>
      <c r="M5" s="214"/>
    </row>
    <row r="6" spans="1:13">
      <c r="B6" s="78" t="s">
        <v>35</v>
      </c>
      <c r="C6" s="232">
        <v>418744774.69799995</v>
      </c>
      <c r="D6" s="331">
        <v>1882762564.7050002</v>
      </c>
      <c r="E6" s="332">
        <v>4.4962055134009837</v>
      </c>
      <c r="F6" s="81">
        <v>32447215.100000001</v>
      </c>
      <c r="G6" s="290">
        <v>175882659.646</v>
      </c>
      <c r="H6" s="419">
        <v>5.4205779788478674</v>
      </c>
      <c r="I6" s="7"/>
      <c r="K6"/>
      <c r="L6" s="214"/>
      <c r="M6" s="214"/>
    </row>
    <row r="7" spans="1:13">
      <c r="B7" s="168" t="s">
        <v>181</v>
      </c>
      <c r="C7" s="231">
        <v>269917077.426</v>
      </c>
      <c r="D7" s="328">
        <v>1122074998.849</v>
      </c>
      <c r="E7" s="329">
        <v>4.1571100633920661</v>
      </c>
      <c r="F7" s="23">
        <v>23136405.760000002</v>
      </c>
      <c r="G7" s="330">
        <v>221014237.39499998</v>
      </c>
      <c r="H7" s="418">
        <v>9.5526608448882921</v>
      </c>
      <c r="I7" s="7"/>
      <c r="K7"/>
      <c r="L7" s="214"/>
      <c r="M7" s="214"/>
    </row>
    <row r="8" spans="1:13">
      <c r="B8" s="78" t="s">
        <v>38</v>
      </c>
      <c r="C8" s="232">
        <v>254953335.46600002</v>
      </c>
      <c r="D8" s="331">
        <v>1394973588.9460001</v>
      </c>
      <c r="E8" s="332">
        <v>5.4714859344604676</v>
      </c>
      <c r="F8" s="81">
        <v>29757903.129999999</v>
      </c>
      <c r="G8" s="290">
        <v>228664708.83199999</v>
      </c>
      <c r="H8" s="419">
        <v>7.6841673901907077</v>
      </c>
      <c r="I8" s="7"/>
      <c r="K8"/>
      <c r="L8" s="214"/>
      <c r="M8" s="214"/>
    </row>
    <row r="9" spans="1:13">
      <c r="B9" s="63" t="s">
        <v>37</v>
      </c>
      <c r="C9" s="231">
        <v>254922254.24600002</v>
      </c>
      <c r="D9" s="328">
        <v>1201233273.029</v>
      </c>
      <c r="E9" s="329">
        <v>4.7121553847150972</v>
      </c>
      <c r="F9" s="23">
        <v>14747276.34</v>
      </c>
      <c r="G9" s="330">
        <v>108614528.263</v>
      </c>
      <c r="H9" s="418">
        <v>7.3650568253337552</v>
      </c>
      <c r="I9" s="7"/>
      <c r="K9"/>
      <c r="L9" s="214"/>
      <c r="M9" s="214"/>
    </row>
    <row r="10" spans="1:13">
      <c r="B10" s="78" t="s">
        <v>39</v>
      </c>
      <c r="C10" s="232">
        <v>208518580.86900002</v>
      </c>
      <c r="D10" s="331">
        <v>1467789934.493</v>
      </c>
      <c r="E10" s="332">
        <v>7.0391325721477376</v>
      </c>
      <c r="F10" s="81">
        <v>19835341.109999999</v>
      </c>
      <c r="G10" s="290">
        <v>211121324.91800001</v>
      </c>
      <c r="H10" s="419">
        <v>10.643695197737893</v>
      </c>
      <c r="I10" s="7"/>
      <c r="K10"/>
      <c r="L10" s="214"/>
      <c r="M10" s="214"/>
    </row>
    <row r="11" spans="1:13">
      <c r="B11" s="63" t="s">
        <v>40</v>
      </c>
      <c r="C11" s="231">
        <v>172742192.595</v>
      </c>
      <c r="D11" s="328">
        <v>1857649141.2720003</v>
      </c>
      <c r="E11" s="329">
        <v>10.753881917125613</v>
      </c>
      <c r="F11" s="23">
        <v>4158602</v>
      </c>
      <c r="G11" s="330">
        <v>109811853.16600001</v>
      </c>
      <c r="H11" s="418">
        <v>26.405954011949209</v>
      </c>
      <c r="I11" s="7"/>
      <c r="K11"/>
      <c r="L11" s="214"/>
      <c r="M11" s="214"/>
    </row>
    <row r="12" spans="1:13">
      <c r="B12" s="78" t="s">
        <v>36</v>
      </c>
      <c r="C12" s="232">
        <v>154347991.595</v>
      </c>
      <c r="D12" s="331">
        <v>476459533.63500011</v>
      </c>
      <c r="E12" s="332">
        <v>3.0869176120231079</v>
      </c>
      <c r="F12" s="81">
        <v>30753251</v>
      </c>
      <c r="G12" s="290">
        <v>264657949.502</v>
      </c>
      <c r="H12" s="419">
        <v>8.6058527438936459</v>
      </c>
      <c r="I12" s="7"/>
      <c r="K12"/>
      <c r="L12" s="214"/>
      <c r="M12" s="214"/>
    </row>
    <row r="13" spans="1:13">
      <c r="B13" s="63" t="s">
        <v>41</v>
      </c>
      <c r="C13" s="231">
        <v>131423464.815</v>
      </c>
      <c r="D13" s="328">
        <v>569119691.40900016</v>
      </c>
      <c r="E13" s="329">
        <v>4.3304267788870821</v>
      </c>
      <c r="F13" s="23">
        <v>122055007.65000001</v>
      </c>
      <c r="G13" s="330">
        <v>1194055724.461</v>
      </c>
      <c r="H13" s="418">
        <v>9.7829310525711968</v>
      </c>
      <c r="I13" s="7"/>
      <c r="K13"/>
      <c r="L13" s="214"/>
      <c r="M13" s="214"/>
    </row>
    <row r="14" spans="1:13" ht="15.75" customHeight="1">
      <c r="B14" s="78" t="s">
        <v>42</v>
      </c>
      <c r="C14" s="232">
        <v>126366565.34999999</v>
      </c>
      <c r="D14" s="331">
        <v>840565880.35000002</v>
      </c>
      <c r="E14" s="332">
        <v>6.6518060218054353</v>
      </c>
      <c r="F14" s="81">
        <v>1998025</v>
      </c>
      <c r="G14" s="290">
        <v>33771971.628000006</v>
      </c>
      <c r="H14" s="419">
        <v>16.902677207742649</v>
      </c>
      <c r="I14" s="7"/>
      <c r="K14"/>
      <c r="L14" s="214"/>
      <c r="M14" s="214"/>
    </row>
    <row r="15" spans="1:13">
      <c r="B15" s="63" t="s">
        <v>43</v>
      </c>
      <c r="C15" s="231">
        <v>120140238.612</v>
      </c>
      <c r="D15" s="328">
        <v>838408184.26200008</v>
      </c>
      <c r="E15" s="329">
        <v>6.9785793165409702</v>
      </c>
      <c r="F15" s="23">
        <v>2434236.04</v>
      </c>
      <c r="G15" s="330">
        <v>17308812.157000002</v>
      </c>
      <c r="H15" s="418">
        <v>7.110572628363518</v>
      </c>
      <c r="I15" s="7"/>
      <c r="K15"/>
      <c r="L15" s="214"/>
      <c r="M15" s="214"/>
    </row>
    <row r="16" spans="1:13" ht="15" customHeight="1">
      <c r="B16" s="78" t="s">
        <v>45</v>
      </c>
      <c r="C16" s="232">
        <v>43193280</v>
      </c>
      <c r="D16" s="331">
        <v>286854750.88</v>
      </c>
      <c r="E16" s="332">
        <v>6.6411893442683674</v>
      </c>
      <c r="F16" s="81">
        <v>231615</v>
      </c>
      <c r="G16" s="290">
        <v>3030171.18</v>
      </c>
      <c r="H16" s="419">
        <v>13.082793342400103</v>
      </c>
      <c r="I16" s="7"/>
      <c r="K16"/>
      <c r="L16" s="214"/>
      <c r="M16" s="214"/>
    </row>
    <row r="17" spans="2:13">
      <c r="B17" s="63" t="s">
        <v>46</v>
      </c>
      <c r="C17" s="231">
        <v>17639738.877</v>
      </c>
      <c r="D17" s="328">
        <v>132027217.29799998</v>
      </c>
      <c r="E17" s="329">
        <v>7.4846469224182712</v>
      </c>
      <c r="F17" s="23">
        <v>1807571.63</v>
      </c>
      <c r="G17" s="330">
        <v>21353052.384</v>
      </c>
      <c r="H17" s="418">
        <v>11.81311546917784</v>
      </c>
      <c r="I17" s="7"/>
      <c r="K17"/>
      <c r="L17" s="214"/>
      <c r="M17" s="214"/>
    </row>
    <row r="18" spans="2:13">
      <c r="B18" s="78" t="s">
        <v>47</v>
      </c>
      <c r="C18" s="232">
        <v>12234709.800000001</v>
      </c>
      <c r="D18" s="331">
        <v>261027155.85500002</v>
      </c>
      <c r="E18" s="332">
        <v>21.334969126525586</v>
      </c>
      <c r="F18" s="81">
        <v>919147</v>
      </c>
      <c r="G18" s="290">
        <v>15644179.603</v>
      </c>
      <c r="H18" s="419">
        <v>17.020323847001624</v>
      </c>
      <c r="I18" s="7"/>
      <c r="K18"/>
      <c r="L18" s="214"/>
      <c r="M18" s="214"/>
    </row>
    <row r="19" spans="2:13">
      <c r="B19" s="168" t="s">
        <v>153</v>
      </c>
      <c r="C19" s="231">
        <v>7165814.1879999992</v>
      </c>
      <c r="D19" s="328">
        <v>48277352.835000008</v>
      </c>
      <c r="E19" s="329">
        <v>6.7371762047425303</v>
      </c>
      <c r="F19" s="23">
        <v>9368309.9000000004</v>
      </c>
      <c r="G19" s="330">
        <v>172221376.59900001</v>
      </c>
      <c r="H19" s="418">
        <v>18.383398760004727</v>
      </c>
      <c r="I19" s="7"/>
      <c r="K19"/>
      <c r="L19" s="214"/>
      <c r="M19" s="214"/>
    </row>
    <row r="20" spans="2:13">
      <c r="B20" s="78" t="s">
        <v>48</v>
      </c>
      <c r="C20" s="232">
        <v>6224226.3700000001</v>
      </c>
      <c r="D20" s="331">
        <v>30333246.276000001</v>
      </c>
      <c r="E20" s="332">
        <v>4.8734163047479262</v>
      </c>
      <c r="F20" s="81">
        <v>138658</v>
      </c>
      <c r="G20" s="290">
        <v>3195111.4350000001</v>
      </c>
      <c r="H20" s="419">
        <v>23.043109196728643</v>
      </c>
      <c r="I20" s="7"/>
      <c r="K20"/>
      <c r="L20" s="214"/>
      <c r="M20" s="214"/>
    </row>
    <row r="21" spans="2:13">
      <c r="B21" s="63" t="s">
        <v>154</v>
      </c>
      <c r="C21" s="231">
        <v>4469450.07</v>
      </c>
      <c r="D21" s="328">
        <v>55313773.699000001</v>
      </c>
      <c r="E21" s="329">
        <v>12.375968594051214</v>
      </c>
      <c r="F21" s="23">
        <v>1142094</v>
      </c>
      <c r="G21" s="330">
        <v>4510955.6919999998</v>
      </c>
      <c r="H21" s="418">
        <v>3.9497236584729452</v>
      </c>
      <c r="I21" s="7"/>
      <c r="K21"/>
      <c r="L21" s="214"/>
      <c r="M21" s="214"/>
    </row>
    <row r="22" spans="2:13">
      <c r="B22" s="78" t="s">
        <v>155</v>
      </c>
      <c r="C22" s="232">
        <v>4179302.7620000001</v>
      </c>
      <c r="D22" s="331">
        <v>33730200.557999998</v>
      </c>
      <c r="E22" s="332">
        <v>8.0707722026480919</v>
      </c>
      <c r="F22" s="81">
        <v>124238</v>
      </c>
      <c r="G22" s="290">
        <v>908998.65</v>
      </c>
      <c r="H22" s="419">
        <v>7.3165911395869223</v>
      </c>
      <c r="I22" s="7"/>
      <c r="K22"/>
      <c r="L22" s="214"/>
      <c r="M22" s="214"/>
    </row>
    <row r="23" spans="2:13" ht="15.75" thickBot="1">
      <c r="B23" s="63" t="s">
        <v>49</v>
      </c>
      <c r="C23" s="231">
        <v>1489916.85</v>
      </c>
      <c r="D23" s="328">
        <v>9020641.0439999998</v>
      </c>
      <c r="E23" s="329">
        <v>6.0544593773806898</v>
      </c>
      <c r="F23" s="23">
        <v>412029.06</v>
      </c>
      <c r="G23" s="330">
        <v>3422558.8769999999</v>
      </c>
      <c r="H23" s="418">
        <v>8.3065958430213627</v>
      </c>
      <c r="I23" s="7"/>
      <c r="K23"/>
      <c r="L23" s="214"/>
      <c r="M23" s="214"/>
    </row>
    <row r="24" spans="2:13" ht="15.75" thickBot="1">
      <c r="B24" s="73" t="s">
        <v>2</v>
      </c>
      <c r="C24" s="189">
        <v>2755557168.8390002</v>
      </c>
      <c r="D24" s="315">
        <v>15776457592.823999</v>
      </c>
      <c r="E24" s="316">
        <v>5.7253240002533135</v>
      </c>
      <c r="F24" s="147">
        <v>546169917.58000004</v>
      </c>
      <c r="G24" s="275">
        <v>8805185191.1790028</v>
      </c>
      <c r="H24" s="420">
        <v>16.121695662392952</v>
      </c>
      <c r="K24"/>
    </row>
    <row r="25" spans="2:13">
      <c r="B25" s="41"/>
      <c r="C25" s="31"/>
      <c r="D25" s="61"/>
      <c r="E25" s="61"/>
      <c r="F25" s="31"/>
      <c r="G25" s="61"/>
    </row>
    <row r="26" spans="2:13">
      <c r="B26" s="152" t="s">
        <v>293</v>
      </c>
    </row>
    <row r="27" spans="2:13">
      <c r="B27" s="104" t="s">
        <v>285</v>
      </c>
    </row>
    <row r="28" spans="2:13">
      <c r="B28" s="150" t="s">
        <v>281</v>
      </c>
    </row>
    <row r="29" spans="2:13">
      <c r="B29" s="149" t="s">
        <v>182</v>
      </c>
    </row>
    <row r="30" spans="2:13">
      <c r="B30" t="s">
        <v>146</v>
      </c>
    </row>
    <row r="31" spans="2:13" ht="15" customHeight="1">
      <c r="B31" s="492" t="s">
        <v>354</v>
      </c>
      <c r="C31" s="492"/>
      <c r="D31" s="492"/>
      <c r="E31" s="492"/>
      <c r="F31" s="492"/>
      <c r="G31" s="492"/>
      <c r="H31" s="384"/>
    </row>
    <row r="32" spans="2:13">
      <c r="B32" s="492"/>
      <c r="C32" s="492"/>
      <c r="D32" s="492"/>
      <c r="E32" s="492"/>
      <c r="F32" s="492"/>
      <c r="G32" s="492"/>
      <c r="H32" s="384"/>
    </row>
  </sheetData>
  <mergeCells count="1">
    <mergeCell ref="B31:G32"/>
  </mergeCells>
  <pageMargins left="0.7" right="0.7" top="0.75" bottom="0.75" header="0.3" footer="0.3"/>
  <pageSetup paperSize="17" scale="75" orientation="landscape" r:id="rId1"/>
  <headerFooter>
    <oddHeader>&amp;R&amp;A</oddHeader>
  </headerFooter>
  <drawing r:id="rId2"/>
</worksheet>
</file>

<file path=xl/worksheets/sheet5.xml><?xml version="1.0" encoding="utf-8"?>
<worksheet xmlns="http://schemas.openxmlformats.org/spreadsheetml/2006/main" xmlns:r="http://schemas.openxmlformats.org/officeDocument/2006/relationships">
  <sheetPr codeName="Sheet5">
    <pageSetUpPr fitToPage="1"/>
  </sheetPr>
  <dimension ref="B1:H34"/>
  <sheetViews>
    <sheetView topLeftCell="E40" zoomScaleNormal="100" workbookViewId="0">
      <selection activeCell="Q7" sqref="Q7"/>
    </sheetView>
  </sheetViews>
  <sheetFormatPr defaultRowHeight="15"/>
  <cols>
    <col min="1" max="1" width="2.7109375" style="149" customWidth="1"/>
    <col min="2" max="2" width="33.140625" style="149" customWidth="1"/>
    <col min="3" max="3" width="15.28515625" style="149" customWidth="1"/>
    <col min="4" max="6" width="16.85546875" style="149" customWidth="1"/>
    <col min="7" max="7" width="15.7109375" style="149" customWidth="1"/>
    <col min="8" max="16384" width="9.140625" style="149"/>
  </cols>
  <sheetData>
    <row r="1" spans="2:7" ht="18.75">
      <c r="B1" s="159" t="s">
        <v>167</v>
      </c>
    </row>
    <row r="2" spans="2:7" ht="17.25">
      <c r="B2" s="160" t="s">
        <v>224</v>
      </c>
    </row>
    <row r="3" spans="2:7" ht="18" thickBot="1">
      <c r="B3" s="160"/>
    </row>
    <row r="4" spans="2:7" ht="15.75" thickBot="1">
      <c r="B4" s="150"/>
      <c r="C4" s="493" t="s">
        <v>198</v>
      </c>
      <c r="D4" s="494"/>
      <c r="E4" s="493" t="s">
        <v>197</v>
      </c>
      <c r="F4" s="494"/>
    </row>
    <row r="5" spans="2:7" ht="15.75">
      <c r="B5" s="318" t="s">
        <v>147</v>
      </c>
      <c r="C5" s="468" t="s">
        <v>80</v>
      </c>
      <c r="D5" s="345" t="s">
        <v>225</v>
      </c>
      <c r="E5" s="342" t="s">
        <v>80</v>
      </c>
      <c r="F5" s="345" t="s">
        <v>225</v>
      </c>
    </row>
    <row r="6" spans="2:7">
      <c r="B6" s="319" t="s">
        <v>34</v>
      </c>
      <c r="C6" s="320">
        <v>789962289.04999995</v>
      </c>
      <c r="D6" s="346">
        <v>9086014075.6886997</v>
      </c>
      <c r="E6" s="339">
        <v>797587246.11000001</v>
      </c>
      <c r="F6" s="336">
        <v>9284831480.2200012</v>
      </c>
      <c r="G6" s="213"/>
    </row>
    <row r="7" spans="2:7">
      <c r="B7" s="200" t="s">
        <v>35</v>
      </c>
      <c r="C7" s="227">
        <v>447050054.64499998</v>
      </c>
      <c r="D7" s="347">
        <v>2042085472.1848998</v>
      </c>
      <c r="E7" s="340">
        <v>451191989.79799998</v>
      </c>
      <c r="F7" s="337">
        <v>2058645224.3510001</v>
      </c>
      <c r="G7" s="213"/>
    </row>
    <row r="8" spans="2:7">
      <c r="B8" s="201" t="s">
        <v>181</v>
      </c>
      <c r="C8" s="228">
        <v>115133633.969</v>
      </c>
      <c r="D8" s="348">
        <v>736680897.14899993</v>
      </c>
      <c r="E8" s="341">
        <v>293053483.18599999</v>
      </c>
      <c r="F8" s="338">
        <v>1343089236.244</v>
      </c>
      <c r="G8" s="213"/>
    </row>
    <row r="9" spans="2:7">
      <c r="B9" s="200" t="s">
        <v>38</v>
      </c>
      <c r="C9" s="227">
        <v>281728889.17500001</v>
      </c>
      <c r="D9" s="347">
        <v>1556613261.1099999</v>
      </c>
      <c r="E9" s="340">
        <v>284711238.59600002</v>
      </c>
      <c r="F9" s="337">
        <v>1623638297.7780001</v>
      </c>
      <c r="G9" s="213"/>
    </row>
    <row r="10" spans="2:7">
      <c r="B10" s="201" t="s">
        <v>37</v>
      </c>
      <c r="C10" s="228">
        <v>266478726.43799999</v>
      </c>
      <c r="D10" s="348">
        <v>1281338065.5970001</v>
      </c>
      <c r="E10" s="341">
        <v>269669530.58600003</v>
      </c>
      <c r="F10" s="338">
        <v>1309847801.2920001</v>
      </c>
      <c r="G10" s="213"/>
    </row>
    <row r="11" spans="2:7">
      <c r="B11" s="200" t="s">
        <v>39</v>
      </c>
      <c r="C11" s="227">
        <v>239608980.04500002</v>
      </c>
      <c r="D11" s="347">
        <v>1807320784.9370003</v>
      </c>
      <c r="E11" s="340">
        <v>228353921.97900003</v>
      </c>
      <c r="F11" s="337">
        <v>1678911259.411</v>
      </c>
      <c r="G11" s="213"/>
    </row>
    <row r="12" spans="2:7">
      <c r="B12" s="201" t="s">
        <v>40</v>
      </c>
      <c r="C12" s="228">
        <v>175503861.13999999</v>
      </c>
      <c r="D12" s="348">
        <v>1802994468.142</v>
      </c>
      <c r="E12" s="341">
        <v>176900794.595</v>
      </c>
      <c r="F12" s="338">
        <v>1967460994.4380002</v>
      </c>
      <c r="G12" s="213"/>
    </row>
    <row r="13" spans="2:7">
      <c r="B13" s="200" t="s">
        <v>36</v>
      </c>
      <c r="C13" s="227">
        <v>387951683.94999999</v>
      </c>
      <c r="D13" s="347">
        <v>1375399170.5386</v>
      </c>
      <c r="E13" s="340">
        <v>185101242.595</v>
      </c>
      <c r="F13" s="337">
        <v>741117483.13700008</v>
      </c>
      <c r="G13" s="213"/>
    </row>
    <row r="14" spans="2:7">
      <c r="B14" s="201" t="s">
        <v>41</v>
      </c>
      <c r="C14" s="228">
        <v>265631290.28</v>
      </c>
      <c r="D14" s="348">
        <v>1754203675.0567</v>
      </c>
      <c r="E14" s="341">
        <v>253478472.465</v>
      </c>
      <c r="F14" s="338">
        <v>1763175415.8700001</v>
      </c>
      <c r="G14" s="213"/>
    </row>
    <row r="15" spans="2:7">
      <c r="B15" s="200" t="s">
        <v>42</v>
      </c>
      <c r="C15" s="227">
        <v>129819466.34999999</v>
      </c>
      <c r="D15" s="347">
        <v>929556988.26299989</v>
      </c>
      <c r="E15" s="340">
        <v>128364590.34999999</v>
      </c>
      <c r="F15" s="337">
        <v>874337851.97800004</v>
      </c>
      <c r="G15" s="213"/>
    </row>
    <row r="16" spans="2:7">
      <c r="B16" s="201" t="s">
        <v>43</v>
      </c>
      <c r="C16" s="228">
        <v>125900056.81</v>
      </c>
      <c r="D16" s="348">
        <v>810601746.58799994</v>
      </c>
      <c r="E16" s="341">
        <v>122574474.65200001</v>
      </c>
      <c r="F16" s="338">
        <v>855716996.41900003</v>
      </c>
      <c r="G16" s="213"/>
    </row>
    <row r="17" spans="2:8">
      <c r="B17" s="200" t="s">
        <v>45</v>
      </c>
      <c r="C17" s="227">
        <v>43565651</v>
      </c>
      <c r="D17" s="347">
        <v>360784835.43900001</v>
      </c>
      <c r="E17" s="340">
        <v>43424895</v>
      </c>
      <c r="F17" s="337">
        <v>289884922.06</v>
      </c>
      <c r="G17" s="213"/>
    </row>
    <row r="18" spans="2:8">
      <c r="B18" s="201" t="s">
        <v>46</v>
      </c>
      <c r="C18" s="228">
        <v>18980422.18</v>
      </c>
      <c r="D18" s="348">
        <v>147976900.90099999</v>
      </c>
      <c r="E18" s="341">
        <v>19447310.506999999</v>
      </c>
      <c r="F18" s="338">
        <v>153380269.68199998</v>
      </c>
      <c r="G18" s="213"/>
    </row>
    <row r="19" spans="2:8">
      <c r="B19" s="200" t="s">
        <v>47</v>
      </c>
      <c r="C19" s="227">
        <v>13753930.810000001</v>
      </c>
      <c r="D19" s="347">
        <v>295008931.85400003</v>
      </c>
      <c r="E19" s="340">
        <v>13153856.800000001</v>
      </c>
      <c r="F19" s="337">
        <v>276671335.458</v>
      </c>
      <c r="G19" s="213"/>
    </row>
    <row r="20" spans="2:8">
      <c r="B20" s="201" t="s">
        <v>286</v>
      </c>
      <c r="C20" s="228">
        <v>0</v>
      </c>
      <c r="D20" s="470">
        <v>0</v>
      </c>
      <c r="E20" s="341">
        <v>16534124.088</v>
      </c>
      <c r="F20" s="338">
        <v>220498729.43400002</v>
      </c>
      <c r="G20" s="213"/>
    </row>
    <row r="21" spans="2:8">
      <c r="B21" s="200" t="s">
        <v>48</v>
      </c>
      <c r="C21" s="227">
        <v>6531875.5700000003</v>
      </c>
      <c r="D21" s="347">
        <v>32068161.549999997</v>
      </c>
      <c r="E21" s="340">
        <v>6362884.3700000001</v>
      </c>
      <c r="F21" s="337">
        <v>33528357.710999999</v>
      </c>
      <c r="G21" s="213"/>
    </row>
    <row r="22" spans="2:8">
      <c r="B22" s="201" t="s">
        <v>287</v>
      </c>
      <c r="C22" s="228">
        <v>0</v>
      </c>
      <c r="D22" s="470">
        <v>0</v>
      </c>
      <c r="E22" s="341">
        <v>5611544.0700000003</v>
      </c>
      <c r="F22" s="338">
        <v>59824729.391000003</v>
      </c>
      <c r="G22" s="213"/>
    </row>
    <row r="23" spans="2:8">
      <c r="B23" s="200" t="s">
        <v>288</v>
      </c>
      <c r="C23" s="227">
        <v>0</v>
      </c>
      <c r="D23" s="471">
        <v>0</v>
      </c>
      <c r="E23" s="340">
        <v>4303540.7620000001</v>
      </c>
      <c r="F23" s="337">
        <v>34639199.207999997</v>
      </c>
      <c r="G23" s="213"/>
    </row>
    <row r="24" spans="2:8" ht="15.75" thickBot="1">
      <c r="B24" s="201" t="s">
        <v>49</v>
      </c>
      <c r="C24" s="469">
        <v>1721553.61</v>
      </c>
      <c r="D24" s="348">
        <v>10647140.309</v>
      </c>
      <c r="E24" s="341">
        <v>1901945.9100000001</v>
      </c>
      <c r="F24" s="338">
        <v>12443199.921</v>
      </c>
      <c r="G24" s="213"/>
    </row>
    <row r="25" spans="2:8" ht="15.75" thickBot="1">
      <c r="B25" s="103" t="s">
        <v>2</v>
      </c>
      <c r="C25" s="343">
        <v>3309322365.0219998</v>
      </c>
      <c r="D25" s="349">
        <v>24029294575.307903</v>
      </c>
      <c r="E25" s="344">
        <v>3301727086.4189992</v>
      </c>
      <c r="F25" s="349">
        <v>24581642784.003002</v>
      </c>
    </row>
    <row r="26" spans="2:8">
      <c r="B26" s="150"/>
      <c r="C26" s="150"/>
      <c r="D26" s="150"/>
      <c r="E26" s="150"/>
      <c r="F26" s="150"/>
    </row>
    <row r="27" spans="2:8">
      <c r="B27" s="152" t="s">
        <v>293</v>
      </c>
    </row>
    <row r="28" spans="2:8">
      <c r="B28" s="104" t="s">
        <v>240</v>
      </c>
    </row>
    <row r="29" spans="2:8">
      <c r="B29" s="150" t="s">
        <v>282</v>
      </c>
      <c r="H29" s="385"/>
    </row>
    <row r="30" spans="2:8">
      <c r="B30" s="149" t="s">
        <v>182</v>
      </c>
      <c r="D30" s="151"/>
    </row>
    <row r="31" spans="2:8">
      <c r="B31" s="149" t="s">
        <v>146</v>
      </c>
    </row>
    <row r="32" spans="2:8">
      <c r="B32" s="149" t="s">
        <v>289</v>
      </c>
    </row>
    <row r="33" spans="8:8">
      <c r="H33" s="213"/>
    </row>
    <row r="34" spans="8:8">
      <c r="H34" s="66"/>
    </row>
  </sheetData>
  <mergeCells count="2">
    <mergeCell ref="E4:F4"/>
    <mergeCell ref="C4:D4"/>
  </mergeCells>
  <pageMargins left="0.7" right="0.7" top="0.75" bottom="0.75" header="0.3" footer="0.3"/>
  <pageSetup paperSize="17" scale="84" orientation="landscape" r:id="rId1"/>
  <headerFooter>
    <oddHeader>&amp;R&amp;A</oddHeader>
  </headerFooter>
  <drawing r:id="rId2"/>
</worksheet>
</file>

<file path=xl/worksheets/sheet6.xml><?xml version="1.0" encoding="utf-8"?>
<worksheet xmlns="http://schemas.openxmlformats.org/spreadsheetml/2006/main" xmlns:r="http://schemas.openxmlformats.org/officeDocument/2006/relationships">
  <sheetPr codeName="Sheet6"/>
  <dimension ref="B1:L83"/>
  <sheetViews>
    <sheetView zoomScaleNormal="100" workbookViewId="0">
      <selection activeCell="F45" sqref="F45"/>
    </sheetView>
  </sheetViews>
  <sheetFormatPr defaultRowHeight="15"/>
  <cols>
    <col min="1" max="1" width="2.7109375" customWidth="1"/>
    <col min="2" max="2" width="43.140625" bestFit="1" customWidth="1"/>
    <col min="3" max="4" width="16.28515625" bestFit="1" customWidth="1"/>
    <col min="5" max="5" width="15.28515625" bestFit="1" customWidth="1"/>
    <col min="6" max="6" width="17" bestFit="1" customWidth="1"/>
    <col min="7" max="7" width="14.28515625" bestFit="1" customWidth="1"/>
    <col min="8" max="8" width="12.5703125" bestFit="1" customWidth="1"/>
    <col min="9" max="11" width="14.28515625" bestFit="1" customWidth="1"/>
    <col min="12" max="12" width="12.5703125" bestFit="1" customWidth="1"/>
  </cols>
  <sheetData>
    <row r="1" spans="2:12" ht="18.75">
      <c r="B1" s="159" t="s">
        <v>167</v>
      </c>
    </row>
    <row r="2" spans="2:12" ht="17.25">
      <c r="B2" s="160" t="s">
        <v>330</v>
      </c>
      <c r="J2" s="149"/>
      <c r="K2" s="149"/>
      <c r="L2" s="149"/>
    </row>
    <row r="3" spans="2:12" ht="15.75" thickBot="1">
      <c r="J3" s="149"/>
      <c r="K3" s="149"/>
      <c r="L3" s="149"/>
    </row>
    <row r="4" spans="2:12" ht="15.75" thickBot="1">
      <c r="B4" s="192" t="s">
        <v>3</v>
      </c>
      <c r="C4" s="222" t="s">
        <v>0</v>
      </c>
      <c r="D4" s="221" t="s">
        <v>150</v>
      </c>
      <c r="E4" s="7"/>
      <c r="J4" s="149"/>
      <c r="K4" s="149"/>
      <c r="L4" s="149"/>
    </row>
    <row r="5" spans="2:12" ht="13.5" customHeight="1">
      <c r="B5" s="126" t="s">
        <v>6</v>
      </c>
      <c r="C5" s="127">
        <v>21058684</v>
      </c>
      <c r="D5" s="203">
        <v>21054052</v>
      </c>
    </row>
    <row r="6" spans="2:12" ht="13.5" customHeight="1">
      <c r="B6" s="82" t="s">
        <v>302</v>
      </c>
      <c r="C6" s="79">
        <v>57120429</v>
      </c>
      <c r="D6" s="204">
        <v>57648749</v>
      </c>
      <c r="E6" s="149"/>
      <c r="F6" s="149"/>
    </row>
    <row r="7" spans="2:12" ht="13.5" customHeight="1">
      <c r="B7" s="168" t="s">
        <v>303</v>
      </c>
      <c r="C7" s="50">
        <v>113212821.86000001</v>
      </c>
      <c r="D7" s="205">
        <v>114038344.595</v>
      </c>
      <c r="E7" s="149"/>
      <c r="F7" s="149"/>
    </row>
    <row r="8" spans="2:12" ht="13.5" customHeight="1">
      <c r="B8" s="78" t="s">
        <v>9</v>
      </c>
      <c r="C8" s="79">
        <v>2749095</v>
      </c>
      <c r="D8" s="204">
        <v>2075752</v>
      </c>
      <c r="E8" s="149"/>
      <c r="F8" s="149"/>
    </row>
    <row r="9" spans="2:12" ht="13.5" customHeight="1">
      <c r="B9" s="168" t="s">
        <v>304</v>
      </c>
      <c r="C9" s="50">
        <v>3721624.91</v>
      </c>
      <c r="D9" s="205">
        <v>3852344</v>
      </c>
      <c r="E9" s="149"/>
      <c r="F9" s="149"/>
    </row>
    <row r="10" spans="2:12" ht="13.5" customHeight="1">
      <c r="B10" s="82" t="s">
        <v>305</v>
      </c>
      <c r="C10" s="79">
        <v>7304649.5</v>
      </c>
      <c r="D10" s="204">
        <v>7230138</v>
      </c>
      <c r="E10" s="149"/>
      <c r="F10" s="149"/>
    </row>
    <row r="11" spans="2:12" ht="13.5" customHeight="1">
      <c r="B11" s="63" t="s">
        <v>12</v>
      </c>
      <c r="C11" s="50">
        <v>20214020</v>
      </c>
      <c r="D11" s="205">
        <v>20241213</v>
      </c>
      <c r="E11" s="149"/>
      <c r="F11" s="149"/>
      <c r="J11" s="149"/>
      <c r="K11" s="149"/>
      <c r="L11" s="149"/>
    </row>
    <row r="12" spans="2:12" ht="13.5" customHeight="1">
      <c r="B12" s="78" t="s">
        <v>13</v>
      </c>
      <c r="C12" s="79">
        <v>261334</v>
      </c>
      <c r="D12" s="204">
        <v>261334</v>
      </c>
      <c r="E12" s="149"/>
      <c r="F12" s="149"/>
      <c r="J12" s="149"/>
      <c r="K12" s="149"/>
      <c r="L12" s="149"/>
    </row>
    <row r="13" spans="2:12" ht="13.5" customHeight="1">
      <c r="B13" s="63" t="s">
        <v>14</v>
      </c>
      <c r="C13" s="50">
        <v>378629276.81</v>
      </c>
      <c r="D13" s="205">
        <v>383073177.93000001</v>
      </c>
      <c r="E13" s="149"/>
      <c r="F13" s="149"/>
      <c r="J13" s="149"/>
      <c r="K13" s="149"/>
      <c r="L13" s="149"/>
    </row>
    <row r="14" spans="2:12" ht="13.5" customHeight="1">
      <c r="B14" s="78" t="s">
        <v>15</v>
      </c>
      <c r="C14" s="79">
        <v>5759917.4800000004</v>
      </c>
      <c r="D14" s="204">
        <v>5264404.4000000004</v>
      </c>
      <c r="E14" s="149"/>
      <c r="F14" s="149"/>
      <c r="J14" s="149"/>
      <c r="K14" s="149"/>
      <c r="L14" s="149"/>
    </row>
    <row r="15" spans="2:12" ht="13.5" customHeight="1">
      <c r="B15" s="63" t="s">
        <v>16</v>
      </c>
      <c r="C15" s="50">
        <v>7514738.2699999996</v>
      </c>
      <c r="D15" s="205">
        <v>9242928.7599999998</v>
      </c>
      <c r="E15" s="149"/>
      <c r="F15" s="149"/>
      <c r="J15" s="149"/>
      <c r="K15" s="149"/>
      <c r="L15" s="149"/>
    </row>
    <row r="16" spans="2:12" ht="13.5" customHeight="1">
      <c r="B16" s="78" t="s">
        <v>17</v>
      </c>
      <c r="C16" s="79">
        <v>14523391.789999999</v>
      </c>
      <c r="D16" s="204">
        <v>14919664.880000001</v>
      </c>
      <c r="E16" s="149"/>
      <c r="F16" s="149"/>
      <c r="G16" s="7"/>
      <c r="H16" s="7"/>
      <c r="I16" s="7"/>
      <c r="J16" s="7"/>
      <c r="K16" s="7"/>
      <c r="L16" s="7"/>
    </row>
    <row r="17" spans="2:12" ht="13.5" customHeight="1">
      <c r="B17" s="63" t="s">
        <v>18</v>
      </c>
      <c r="C17" s="50">
        <v>1501261</v>
      </c>
      <c r="D17" s="205">
        <v>1554096</v>
      </c>
      <c r="E17" s="149"/>
      <c r="F17" s="149"/>
      <c r="H17" s="149"/>
      <c r="I17" s="149"/>
      <c r="J17" s="149"/>
      <c r="K17" s="149"/>
      <c r="L17" s="149"/>
    </row>
    <row r="18" spans="2:12" ht="13.5" customHeight="1">
      <c r="B18" s="78" t="s">
        <v>19</v>
      </c>
      <c r="C18" s="79">
        <v>1261229</v>
      </c>
      <c r="D18" s="204">
        <v>1212477</v>
      </c>
      <c r="E18" s="149"/>
      <c r="F18" s="149"/>
      <c r="G18" s="7"/>
      <c r="H18" s="7"/>
      <c r="I18" s="7"/>
      <c r="J18" s="7"/>
      <c r="K18" s="7"/>
      <c r="L18" s="7"/>
    </row>
    <row r="19" spans="2:12" ht="13.5" customHeight="1">
      <c r="B19" s="63" t="s">
        <v>30</v>
      </c>
      <c r="C19" s="50">
        <v>10412218</v>
      </c>
      <c r="D19" s="205">
        <v>11576162</v>
      </c>
      <c r="E19" s="149"/>
      <c r="F19" s="149"/>
      <c r="J19" s="149"/>
      <c r="K19" s="149"/>
      <c r="L19" s="149"/>
    </row>
    <row r="20" spans="2:12" ht="13.5" customHeight="1">
      <c r="B20" s="78" t="s">
        <v>21</v>
      </c>
      <c r="C20" s="79">
        <v>1153407</v>
      </c>
      <c r="D20" s="204">
        <v>539703</v>
      </c>
      <c r="E20" s="149"/>
      <c r="F20" s="149"/>
      <c r="J20" s="149"/>
      <c r="K20" s="149"/>
      <c r="L20" s="149"/>
    </row>
    <row r="21" spans="2:12" ht="13.5" customHeight="1">
      <c r="B21" s="168" t="s">
        <v>306</v>
      </c>
      <c r="C21" s="50">
        <v>56584037.520000003</v>
      </c>
      <c r="D21" s="205">
        <v>55689714.350000001</v>
      </c>
      <c r="E21" s="149"/>
      <c r="F21" s="149"/>
      <c r="J21" s="149"/>
      <c r="K21" s="149"/>
      <c r="L21" s="149"/>
    </row>
    <row r="22" spans="2:12" ht="13.5" customHeight="1">
      <c r="B22" s="82" t="s">
        <v>23</v>
      </c>
      <c r="C22" s="79">
        <v>0</v>
      </c>
      <c r="D22" s="204">
        <v>32717</v>
      </c>
      <c r="E22" s="149"/>
      <c r="F22" s="149"/>
      <c r="J22" s="149"/>
      <c r="K22" s="149"/>
      <c r="L22" s="7"/>
    </row>
    <row r="23" spans="2:12" ht="13.5" customHeight="1">
      <c r="B23" s="63" t="s">
        <v>24</v>
      </c>
      <c r="C23" s="50">
        <v>795789</v>
      </c>
      <c r="D23" s="205">
        <v>875353</v>
      </c>
      <c r="E23" s="149"/>
      <c r="F23" s="149"/>
      <c r="J23" s="149"/>
      <c r="K23" s="149"/>
      <c r="L23" s="149"/>
    </row>
    <row r="24" spans="2:12" ht="13.5" customHeight="1">
      <c r="B24" s="78" t="s">
        <v>25</v>
      </c>
      <c r="C24" s="79">
        <v>3553</v>
      </c>
      <c r="D24" s="204">
        <v>3553</v>
      </c>
      <c r="E24" s="149"/>
      <c r="F24" s="149"/>
      <c r="J24" s="149"/>
      <c r="K24" s="149"/>
      <c r="L24" s="149"/>
    </row>
    <row r="25" spans="2:12" ht="13.5" customHeight="1">
      <c r="B25" s="63" t="s">
        <v>26</v>
      </c>
      <c r="C25" s="50">
        <v>4798981.3</v>
      </c>
      <c r="D25" s="205">
        <v>4975213.3</v>
      </c>
      <c r="E25" s="149"/>
      <c r="F25" s="149"/>
      <c r="J25" s="149"/>
      <c r="K25" s="149"/>
      <c r="L25" s="149"/>
    </row>
    <row r="26" spans="2:12" ht="13.5" customHeight="1">
      <c r="B26" s="78" t="s">
        <v>27</v>
      </c>
      <c r="C26" s="79">
        <v>3539936</v>
      </c>
      <c r="D26" s="204">
        <v>3607798</v>
      </c>
      <c r="E26" s="149"/>
      <c r="F26" s="149"/>
      <c r="J26" s="149"/>
      <c r="K26" s="149"/>
      <c r="L26" s="149"/>
    </row>
    <row r="27" spans="2:12" ht="13.5" customHeight="1" thickBot="1">
      <c r="B27" s="467" t="s">
        <v>28</v>
      </c>
      <c r="C27" s="125">
        <v>15633744</v>
      </c>
      <c r="D27" s="206">
        <v>16041124</v>
      </c>
      <c r="E27" s="149"/>
      <c r="F27" s="149"/>
      <c r="J27" s="149"/>
      <c r="K27" s="149"/>
      <c r="L27" s="149"/>
    </row>
    <row r="28" spans="2:12" ht="13.5" customHeight="1" thickBot="1">
      <c r="B28" s="53" t="s">
        <v>2</v>
      </c>
      <c r="C28" s="54">
        <f>SUM(C5:C27)</f>
        <v>727754138.43999994</v>
      </c>
      <c r="D28" s="129">
        <f>SUM(D5:D27)</f>
        <v>735010013.21499991</v>
      </c>
      <c r="E28" s="7"/>
      <c r="J28" s="149"/>
      <c r="K28" s="149"/>
      <c r="L28" s="149"/>
    </row>
    <row r="29" spans="2:12" s="149" customFormat="1">
      <c r="B29" s="152"/>
    </row>
    <row r="30" spans="2:12">
      <c r="B30" s="152" t="s">
        <v>293</v>
      </c>
      <c r="D30" s="149"/>
      <c r="J30" s="149"/>
      <c r="K30" s="149"/>
      <c r="L30" s="149"/>
    </row>
    <row r="31" spans="2:12" s="149" customFormat="1">
      <c r="B31" s="149" t="s">
        <v>242</v>
      </c>
    </row>
    <row r="32" spans="2:12">
      <c r="B32" s="149" t="s">
        <v>307</v>
      </c>
      <c r="D32" s="149"/>
      <c r="J32" s="149"/>
      <c r="K32" s="149"/>
      <c r="L32" s="149"/>
    </row>
    <row r="33" spans="2:12">
      <c r="D33" s="149"/>
      <c r="J33" s="149"/>
      <c r="K33" s="149"/>
      <c r="L33" s="149"/>
    </row>
    <row r="34" spans="2:12">
      <c r="D34" s="7"/>
      <c r="J34" s="149"/>
      <c r="K34" s="149"/>
      <c r="L34" s="149"/>
    </row>
    <row r="35" spans="2:12" s="149" customFormat="1">
      <c r="D35" s="7"/>
    </row>
    <row r="36" spans="2:12" s="149" customFormat="1"/>
    <row r="37" spans="2:12">
      <c r="D37" s="213"/>
      <c r="J37" s="149"/>
      <c r="K37" s="149"/>
      <c r="L37" s="149"/>
    </row>
    <row r="38" spans="2:12">
      <c r="J38" s="149"/>
      <c r="K38" s="149"/>
      <c r="L38" s="149"/>
    </row>
    <row r="39" spans="2:12">
      <c r="J39" s="149"/>
      <c r="K39" s="149"/>
      <c r="L39" s="149"/>
    </row>
    <row r="40" spans="2:12">
      <c r="J40" s="149"/>
      <c r="K40" s="149"/>
      <c r="L40" s="149"/>
    </row>
    <row r="41" spans="2:12">
      <c r="J41" s="149"/>
      <c r="K41" s="149"/>
      <c r="L41" s="149"/>
    </row>
    <row r="42" spans="2:12">
      <c r="B42" s="149"/>
      <c r="J42" s="149"/>
      <c r="K42" s="149"/>
      <c r="L42" s="149"/>
    </row>
    <row r="43" spans="2:12">
      <c r="B43" s="149"/>
      <c r="J43" s="149"/>
      <c r="K43" s="149"/>
      <c r="L43" s="149"/>
    </row>
    <row r="44" spans="2:12">
      <c r="B44" s="149"/>
      <c r="J44" s="149"/>
      <c r="K44" s="149"/>
      <c r="L44" s="149"/>
    </row>
    <row r="45" spans="2:12">
      <c r="B45" s="149"/>
      <c r="J45" s="149"/>
      <c r="K45" s="149"/>
      <c r="L45" s="149"/>
    </row>
    <row r="46" spans="2:12">
      <c r="B46" s="149"/>
      <c r="J46" s="149"/>
      <c r="K46" s="149"/>
      <c r="L46" s="149"/>
    </row>
    <row r="47" spans="2:12">
      <c r="B47" s="149"/>
      <c r="J47" s="149"/>
      <c r="K47" s="149"/>
      <c r="L47" s="149"/>
    </row>
    <row r="48" spans="2:12">
      <c r="B48" s="149"/>
      <c r="J48" s="149"/>
      <c r="K48" s="149"/>
      <c r="L48" s="149"/>
    </row>
    <row r="49" spans="2:12">
      <c r="B49" s="149"/>
      <c r="J49" s="149"/>
      <c r="K49" s="149"/>
      <c r="L49" s="149"/>
    </row>
    <row r="50" spans="2:12">
      <c r="B50" s="149"/>
      <c r="J50" s="149"/>
      <c r="K50" s="149"/>
      <c r="L50" s="149"/>
    </row>
    <row r="51" spans="2:12">
      <c r="B51" s="149"/>
      <c r="J51" s="149"/>
      <c r="K51" s="149"/>
      <c r="L51" s="149"/>
    </row>
    <row r="52" spans="2:12">
      <c r="J52" s="149"/>
      <c r="K52" s="149"/>
      <c r="L52" s="149"/>
    </row>
    <row r="53" spans="2:12">
      <c r="J53" s="149"/>
      <c r="K53" s="149"/>
      <c r="L53" s="149"/>
    </row>
    <row r="54" spans="2:12">
      <c r="J54" s="149"/>
      <c r="K54" s="149"/>
      <c r="L54" s="149"/>
    </row>
    <row r="55" spans="2:12">
      <c r="J55" s="149"/>
      <c r="K55" s="149"/>
      <c r="L55" s="149"/>
    </row>
    <row r="56" spans="2:12">
      <c r="B56" s="149"/>
      <c r="J56" s="149"/>
      <c r="K56" s="149"/>
      <c r="L56" s="149"/>
    </row>
    <row r="57" spans="2:12">
      <c r="B57" s="149"/>
      <c r="J57" s="149"/>
      <c r="K57" s="149"/>
      <c r="L57" s="149"/>
    </row>
    <row r="58" spans="2:12">
      <c r="B58" s="149"/>
      <c r="J58" s="149"/>
      <c r="K58" s="149"/>
      <c r="L58" s="149"/>
    </row>
    <row r="59" spans="2:12">
      <c r="B59" s="149"/>
      <c r="J59" s="149"/>
      <c r="K59" s="149"/>
      <c r="L59" s="149"/>
    </row>
    <row r="60" spans="2:12">
      <c r="B60" s="149"/>
      <c r="J60" s="149"/>
      <c r="K60" s="149"/>
      <c r="L60" s="149"/>
    </row>
    <row r="61" spans="2:12">
      <c r="B61" s="149"/>
      <c r="J61" s="149"/>
      <c r="K61" s="149"/>
      <c r="L61" s="149"/>
    </row>
    <row r="62" spans="2:12">
      <c r="B62" s="149"/>
      <c r="J62" s="149"/>
      <c r="K62" s="149"/>
      <c r="L62" s="149"/>
    </row>
    <row r="63" spans="2:12">
      <c r="B63" s="149"/>
      <c r="J63" s="149"/>
      <c r="K63" s="149"/>
      <c r="L63" s="149"/>
    </row>
    <row r="64" spans="2:12">
      <c r="B64" s="149"/>
      <c r="J64" s="149"/>
      <c r="K64" s="149"/>
      <c r="L64" s="149"/>
    </row>
    <row r="65" spans="2:12">
      <c r="B65" s="149"/>
      <c r="J65" s="149"/>
      <c r="K65" s="149"/>
      <c r="L65" s="149"/>
    </row>
    <row r="66" spans="2:12">
      <c r="B66" s="149"/>
      <c r="J66" s="149"/>
      <c r="K66" s="149"/>
      <c r="L66" s="149"/>
    </row>
    <row r="67" spans="2:12">
      <c r="B67" s="149"/>
      <c r="J67" s="149"/>
      <c r="K67" s="149"/>
      <c r="L67" s="149"/>
    </row>
    <row r="68" spans="2:12">
      <c r="J68" s="149"/>
      <c r="K68" s="149"/>
      <c r="L68" s="149"/>
    </row>
    <row r="69" spans="2:12">
      <c r="J69" s="149"/>
      <c r="K69" s="149"/>
      <c r="L69" s="149"/>
    </row>
    <row r="70" spans="2:12">
      <c r="J70" s="149"/>
      <c r="K70" s="149"/>
      <c r="L70" s="149"/>
    </row>
    <row r="71" spans="2:12">
      <c r="J71" s="149"/>
      <c r="K71" s="149"/>
      <c r="L71" s="149"/>
    </row>
    <row r="72" spans="2:12">
      <c r="J72" s="149"/>
      <c r="K72" s="149"/>
      <c r="L72" s="149"/>
    </row>
    <row r="73" spans="2:12">
      <c r="J73" s="149"/>
      <c r="K73" s="149"/>
      <c r="L73" s="149"/>
    </row>
    <row r="74" spans="2:12">
      <c r="J74" s="149"/>
      <c r="K74" s="149"/>
      <c r="L74" s="149"/>
    </row>
    <row r="75" spans="2:12">
      <c r="J75" s="149"/>
      <c r="K75" s="149"/>
      <c r="L75" s="149"/>
    </row>
    <row r="76" spans="2:12">
      <c r="J76" s="149"/>
      <c r="K76" s="149"/>
      <c r="L76" s="149"/>
    </row>
    <row r="77" spans="2:12">
      <c r="J77" s="149"/>
      <c r="K77" s="149"/>
      <c r="L77" s="149"/>
    </row>
    <row r="78" spans="2:12">
      <c r="J78" s="149"/>
      <c r="K78" s="149"/>
      <c r="L78" s="149"/>
    </row>
    <row r="79" spans="2:12">
      <c r="J79" s="149"/>
      <c r="K79" s="149"/>
      <c r="L79" s="149"/>
    </row>
    <row r="80" spans="2:12">
      <c r="J80" s="149"/>
      <c r="K80" s="149"/>
      <c r="L80" s="149"/>
    </row>
    <row r="81" spans="10:12">
      <c r="J81" s="149"/>
      <c r="K81" s="149"/>
      <c r="L81" s="149"/>
    </row>
    <row r="82" spans="10:12">
      <c r="J82" s="149"/>
      <c r="K82" s="149"/>
      <c r="L82" s="149"/>
    </row>
    <row r="83" spans="10:12">
      <c r="J83" s="149"/>
      <c r="K83" s="149"/>
      <c r="L83" s="149"/>
    </row>
  </sheetData>
  <pageMargins left="0.7" right="0.7" top="0.75" bottom="0.75" header="0.3" footer="0.3"/>
  <pageSetup paperSize="17" orientation="landscape" r:id="rId1"/>
  <headerFooter>
    <oddHeader>&amp;R&amp;A</oddHeader>
  </headerFooter>
  <drawing r:id="rId2"/>
</worksheet>
</file>

<file path=xl/worksheets/sheet7.xml><?xml version="1.0" encoding="utf-8"?>
<worksheet xmlns="http://schemas.openxmlformats.org/spreadsheetml/2006/main" xmlns:r="http://schemas.openxmlformats.org/officeDocument/2006/relationships">
  <sheetPr codeName="Sheet7"/>
  <dimension ref="B1:J33"/>
  <sheetViews>
    <sheetView zoomScaleNormal="100" workbookViewId="0">
      <selection activeCell="E61" sqref="E61"/>
    </sheetView>
  </sheetViews>
  <sheetFormatPr defaultRowHeight="15"/>
  <cols>
    <col min="1" max="1" width="2.7109375" style="149" customWidth="1"/>
    <col min="2" max="2" width="43.85546875" style="149" bestFit="1" customWidth="1"/>
    <col min="3" max="4" width="16.28515625" style="149" bestFit="1" customWidth="1"/>
    <col min="5" max="5" width="15.28515625" style="149" bestFit="1" customWidth="1"/>
    <col min="6" max="10" width="12.5703125" style="149" bestFit="1" customWidth="1"/>
    <col min="11" max="11" width="13.42578125" style="149" bestFit="1" customWidth="1"/>
    <col min="12" max="16384" width="9.140625" style="149"/>
  </cols>
  <sheetData>
    <row r="1" spans="2:9" ht="18.75">
      <c r="B1" s="159" t="s">
        <v>167</v>
      </c>
    </row>
    <row r="2" spans="2:9" ht="17.25">
      <c r="B2" s="160" t="s">
        <v>331</v>
      </c>
    </row>
    <row r="3" spans="2:9" ht="18" thickBot="1">
      <c r="B3" s="160"/>
    </row>
    <row r="4" spans="2:9" ht="15.75" thickBot="1">
      <c r="B4" s="192" t="s">
        <v>3</v>
      </c>
      <c r="C4" s="222" t="s">
        <v>0</v>
      </c>
      <c r="D4" s="221" t="s">
        <v>150</v>
      </c>
    </row>
    <row r="5" spans="2:9">
      <c r="B5" s="126" t="s">
        <v>6</v>
      </c>
      <c r="C5" s="127">
        <v>5035928</v>
      </c>
      <c r="D5" s="203">
        <v>4807364</v>
      </c>
      <c r="E5" s="7"/>
      <c r="I5" s="7"/>
    </row>
    <row r="6" spans="2:9">
      <c r="B6" s="82" t="s">
        <v>302</v>
      </c>
      <c r="C6" s="79">
        <v>57845259</v>
      </c>
      <c r="D6" s="204">
        <v>16961087</v>
      </c>
      <c r="E6" s="7"/>
    </row>
    <row r="7" spans="2:9">
      <c r="B7" s="168" t="s">
        <v>303</v>
      </c>
      <c r="C7" s="50">
        <v>124053167.70999999</v>
      </c>
      <c r="D7" s="205">
        <v>52548345.719999999</v>
      </c>
      <c r="E7" s="7"/>
    </row>
    <row r="8" spans="2:9">
      <c r="B8" s="78" t="s">
        <v>9</v>
      </c>
      <c r="C8" s="79">
        <v>595073</v>
      </c>
      <c r="D8" s="204">
        <v>637655</v>
      </c>
      <c r="E8" s="7"/>
    </row>
    <row r="9" spans="2:9">
      <c r="B9" s="168" t="s">
        <v>304</v>
      </c>
      <c r="C9" s="50">
        <v>3157013.64</v>
      </c>
      <c r="D9" s="205">
        <v>3034200.04</v>
      </c>
      <c r="E9" s="7"/>
    </row>
    <row r="10" spans="2:9">
      <c r="B10" s="82" t="s">
        <v>305</v>
      </c>
      <c r="C10" s="79">
        <v>15789</v>
      </c>
      <c r="D10" s="204">
        <v>4950</v>
      </c>
      <c r="E10" s="7"/>
    </row>
    <row r="11" spans="2:9">
      <c r="B11" s="63" t="s">
        <v>12</v>
      </c>
      <c r="C11" s="50">
        <v>11155114</v>
      </c>
      <c r="D11" s="205">
        <v>11458633</v>
      </c>
      <c r="E11" s="7"/>
    </row>
    <row r="12" spans="2:9">
      <c r="B12" s="78" t="s">
        <v>13</v>
      </c>
      <c r="C12" s="79">
        <v>93368</v>
      </c>
      <c r="D12" s="204">
        <v>93368</v>
      </c>
      <c r="E12" s="7"/>
    </row>
    <row r="13" spans="2:9">
      <c r="B13" s="63" t="s">
        <v>14</v>
      </c>
      <c r="C13" s="50">
        <v>33262649.710000001</v>
      </c>
      <c r="D13" s="205">
        <v>33282454.52</v>
      </c>
      <c r="E13" s="7"/>
    </row>
    <row r="14" spans="2:9">
      <c r="B14" s="78" t="s">
        <v>15</v>
      </c>
      <c r="C14" s="79">
        <v>840205.57</v>
      </c>
      <c r="D14" s="204">
        <v>847824.62</v>
      </c>
      <c r="E14" s="7"/>
    </row>
    <row r="15" spans="2:9">
      <c r="B15" s="63" t="s">
        <v>16</v>
      </c>
      <c r="C15" s="50">
        <v>3378798.86</v>
      </c>
      <c r="D15" s="205">
        <v>3369644.31</v>
      </c>
      <c r="E15" s="7"/>
    </row>
    <row r="16" spans="2:9">
      <c r="B16" s="78" t="s">
        <v>17</v>
      </c>
      <c r="C16" s="79">
        <v>15480527.18</v>
      </c>
      <c r="D16" s="204">
        <v>15786712.475</v>
      </c>
      <c r="E16" s="7"/>
    </row>
    <row r="17" spans="2:7">
      <c r="B17" s="63" t="s">
        <v>18</v>
      </c>
      <c r="C17" s="50">
        <v>4401528</v>
      </c>
      <c r="D17" s="205">
        <v>4480191</v>
      </c>
      <c r="E17" s="7"/>
    </row>
    <row r="18" spans="2:7">
      <c r="B18" s="78" t="s">
        <v>19</v>
      </c>
      <c r="C18" s="79">
        <v>1019191</v>
      </c>
      <c r="D18" s="204">
        <v>1012584</v>
      </c>
      <c r="E18" s="7"/>
    </row>
    <row r="19" spans="2:7">
      <c r="B19" s="63" t="s">
        <v>30</v>
      </c>
      <c r="C19" s="50">
        <v>3454394</v>
      </c>
      <c r="D19" s="205">
        <v>3663786</v>
      </c>
      <c r="E19" s="7"/>
      <c r="G19" s="7"/>
    </row>
    <row r="20" spans="2:7">
      <c r="B20" s="78" t="s">
        <v>21</v>
      </c>
      <c r="C20" s="79">
        <v>85784</v>
      </c>
      <c r="D20" s="204">
        <v>76486</v>
      </c>
      <c r="E20" s="7"/>
      <c r="G20" s="7"/>
    </row>
    <row r="21" spans="2:7">
      <c r="B21" s="168" t="s">
        <v>306</v>
      </c>
      <c r="C21" s="50">
        <v>66889674.579999998</v>
      </c>
      <c r="D21" s="205">
        <v>6136712</v>
      </c>
      <c r="E21" s="7"/>
    </row>
    <row r="22" spans="2:7">
      <c r="B22" s="82" t="s">
        <v>23</v>
      </c>
      <c r="C22" s="79">
        <v>0</v>
      </c>
      <c r="D22" s="204">
        <v>0</v>
      </c>
      <c r="E22" s="7"/>
    </row>
    <row r="23" spans="2:7">
      <c r="B23" s="63" t="s">
        <v>24</v>
      </c>
      <c r="C23" s="50">
        <v>14160</v>
      </c>
      <c r="D23" s="205">
        <v>66983</v>
      </c>
      <c r="E23" s="7"/>
    </row>
    <row r="24" spans="2:7">
      <c r="B24" s="78" t="s">
        <v>25</v>
      </c>
      <c r="C24" s="79">
        <v>0</v>
      </c>
      <c r="D24" s="204">
        <v>0</v>
      </c>
      <c r="E24" s="7"/>
    </row>
    <row r="25" spans="2:7">
      <c r="B25" s="63" t="s">
        <v>26</v>
      </c>
      <c r="C25" s="50">
        <v>2392304</v>
      </c>
      <c r="D25" s="205">
        <v>2533822</v>
      </c>
      <c r="E25" s="7"/>
    </row>
    <row r="26" spans="2:7">
      <c r="B26" s="78" t="s">
        <v>27</v>
      </c>
      <c r="C26" s="79">
        <v>0</v>
      </c>
      <c r="D26" s="204">
        <v>0</v>
      </c>
      <c r="E26" s="7"/>
    </row>
    <row r="27" spans="2:7" ht="15.75" thickBot="1">
      <c r="B27" s="467" t="s">
        <v>28</v>
      </c>
      <c r="C27" s="125">
        <v>5676698</v>
      </c>
      <c r="D27" s="206">
        <v>6471061</v>
      </c>
      <c r="E27" s="7"/>
    </row>
    <row r="28" spans="2:7" ht="15.75" thickBot="1">
      <c r="B28" s="53" t="s">
        <v>2</v>
      </c>
      <c r="C28" s="54">
        <v>338846627.25</v>
      </c>
      <c r="D28" s="129">
        <v>185101242.595</v>
      </c>
      <c r="E28" s="7"/>
    </row>
    <row r="29" spans="2:7" customFormat="1"/>
    <row r="30" spans="2:7">
      <c r="B30" s="152" t="s">
        <v>293</v>
      </c>
    </row>
    <row r="31" spans="2:7">
      <c r="B31" s="149" t="s">
        <v>243</v>
      </c>
    </row>
    <row r="32" spans="2:7">
      <c r="B32" s="149" t="s">
        <v>308</v>
      </c>
    </row>
    <row r="33" spans="10:10">
      <c r="J33" s="214"/>
    </row>
  </sheetData>
  <pageMargins left="0.7" right="0.7" top="0.75" bottom="0.75" header="0.3" footer="0.3"/>
  <pageSetup paperSize="17" orientation="landscape" r:id="rId1"/>
  <headerFooter>
    <oddHeader xml:space="preserve">&amp;R&amp;A
</oddHeader>
  </headerFooter>
  <drawing r:id="rId2"/>
</worksheet>
</file>

<file path=xl/worksheets/sheet8.xml><?xml version="1.0" encoding="utf-8"?>
<worksheet xmlns="http://schemas.openxmlformats.org/spreadsheetml/2006/main" xmlns:r="http://schemas.openxmlformats.org/officeDocument/2006/relationships">
  <sheetPr codeName="Sheet8">
    <pageSetUpPr fitToPage="1"/>
  </sheetPr>
  <dimension ref="B1:K42"/>
  <sheetViews>
    <sheetView topLeftCell="A22" zoomScaleNormal="100" workbookViewId="0">
      <selection activeCell="G23" sqref="G23"/>
    </sheetView>
  </sheetViews>
  <sheetFormatPr defaultRowHeight="15"/>
  <cols>
    <col min="1" max="1" width="2.7109375" customWidth="1"/>
    <col min="2" max="2" width="31.28515625" bestFit="1" customWidth="1"/>
    <col min="3" max="3" width="25.7109375" bestFit="1" customWidth="1"/>
    <col min="4" max="4" width="28.7109375" bestFit="1" customWidth="1"/>
    <col min="5" max="5" width="33.140625" bestFit="1" customWidth="1"/>
    <col min="6" max="6" width="21.85546875" style="14" customWidth="1"/>
    <col min="7" max="7" width="25.5703125" style="14" customWidth="1"/>
    <col min="8" max="8" width="29" style="15" customWidth="1"/>
    <col min="9" max="10" width="14.28515625" bestFit="1" customWidth="1"/>
    <col min="11" max="11" width="15.28515625" bestFit="1" customWidth="1"/>
  </cols>
  <sheetData>
    <row r="1" spans="2:11" ht="18.75">
      <c r="B1" s="52" t="s">
        <v>167</v>
      </c>
    </row>
    <row r="2" spans="2:11" ht="17.25">
      <c r="B2" s="165" t="s">
        <v>332</v>
      </c>
    </row>
    <row r="3" spans="2:11" ht="15.75" thickBot="1">
      <c r="B3" s="36"/>
      <c r="C3" s="37"/>
      <c r="D3" s="37"/>
      <c r="E3" s="38"/>
      <c r="F3" s="39"/>
      <c r="G3" s="39"/>
      <c r="H3" s="40"/>
    </row>
    <row r="4" spans="2:11" ht="15.75" thickBot="1">
      <c r="B4" s="192" t="s">
        <v>3</v>
      </c>
      <c r="C4" s="193" t="s">
        <v>186</v>
      </c>
      <c r="D4" s="193" t="s">
        <v>187</v>
      </c>
      <c r="E4" s="383" t="s">
        <v>188</v>
      </c>
      <c r="F4" s="132" t="s">
        <v>4</v>
      </c>
      <c r="G4" s="132" t="s">
        <v>5</v>
      </c>
      <c r="H4" s="172" t="s">
        <v>81</v>
      </c>
      <c r="I4" s="149"/>
      <c r="J4" s="149"/>
      <c r="K4" s="149"/>
    </row>
    <row r="5" spans="2:11" s="11" customFormat="1">
      <c r="B5" s="63" t="s">
        <v>6</v>
      </c>
      <c r="C5" s="50">
        <v>21461</v>
      </c>
      <c r="D5" s="50">
        <v>41866079</v>
      </c>
      <c r="E5" s="361">
        <v>355123274.35000008</v>
      </c>
      <c r="F5" s="362">
        <v>3381</v>
      </c>
      <c r="G5" s="362">
        <v>16189683</v>
      </c>
      <c r="H5" s="281">
        <v>268593318.68000001</v>
      </c>
      <c r="I5" s="276"/>
      <c r="J5" s="276"/>
      <c r="K5" s="276"/>
    </row>
    <row r="6" spans="2:11" s="11" customFormat="1">
      <c r="B6" s="82" t="s">
        <v>314</v>
      </c>
      <c r="C6" s="79">
        <v>50067</v>
      </c>
      <c r="D6" s="79">
        <v>533753345</v>
      </c>
      <c r="E6" s="363">
        <v>2598791507.8899999</v>
      </c>
      <c r="F6" s="364">
        <v>4806</v>
      </c>
      <c r="G6" s="364">
        <v>60532504</v>
      </c>
      <c r="H6" s="282">
        <v>367232889.74800003</v>
      </c>
      <c r="I6" s="276"/>
      <c r="J6" s="276"/>
      <c r="K6" s="276"/>
    </row>
    <row r="7" spans="2:11" s="11" customFormat="1">
      <c r="B7" s="168" t="s">
        <v>315</v>
      </c>
      <c r="C7" s="50">
        <v>87220</v>
      </c>
      <c r="D7" s="50">
        <v>778988434.66100001</v>
      </c>
      <c r="E7" s="361">
        <v>2593773999.2730002</v>
      </c>
      <c r="F7" s="362">
        <v>15947</v>
      </c>
      <c r="G7" s="362">
        <v>126037831.06999999</v>
      </c>
      <c r="H7" s="281">
        <v>605976148.04100001</v>
      </c>
      <c r="I7" s="276"/>
      <c r="J7" s="276"/>
      <c r="K7" s="276"/>
    </row>
    <row r="8" spans="2:11" s="11" customFormat="1">
      <c r="B8" s="78" t="s">
        <v>9</v>
      </c>
      <c r="C8" s="79">
        <v>534</v>
      </c>
      <c r="D8" s="79">
        <v>7778153</v>
      </c>
      <c r="E8" s="363">
        <v>65524870</v>
      </c>
      <c r="F8" s="364">
        <v>196</v>
      </c>
      <c r="G8" s="364">
        <v>1245707</v>
      </c>
      <c r="H8" s="282">
        <v>29071942.629999999</v>
      </c>
      <c r="I8" s="276"/>
      <c r="J8" s="276"/>
      <c r="K8" s="276"/>
    </row>
    <row r="9" spans="2:11" s="11" customFormat="1">
      <c r="B9" s="168" t="s">
        <v>316</v>
      </c>
      <c r="C9" s="50">
        <v>930</v>
      </c>
      <c r="D9" s="50">
        <v>11110545.039999999</v>
      </c>
      <c r="E9" s="361">
        <v>37277029</v>
      </c>
      <c r="F9" s="362">
        <v>126</v>
      </c>
      <c r="G9" s="362">
        <v>793137</v>
      </c>
      <c r="H9" s="281">
        <v>11712360</v>
      </c>
      <c r="I9" s="276"/>
      <c r="J9" s="276"/>
      <c r="K9" s="276"/>
    </row>
    <row r="10" spans="2:11" s="11" customFormat="1">
      <c r="B10" s="82" t="s">
        <v>317</v>
      </c>
      <c r="C10" s="79">
        <v>105</v>
      </c>
      <c r="D10" s="79">
        <v>8269208.04</v>
      </c>
      <c r="E10" s="363">
        <v>38938878.381999999</v>
      </c>
      <c r="F10" s="364">
        <v>0</v>
      </c>
      <c r="G10" s="364">
        <v>0</v>
      </c>
      <c r="H10" s="442">
        <v>0</v>
      </c>
      <c r="I10" s="276"/>
      <c r="J10" s="276"/>
      <c r="K10" s="276"/>
    </row>
    <row r="11" spans="2:11" s="11" customFormat="1">
      <c r="B11" s="63" t="s">
        <v>12</v>
      </c>
      <c r="C11" s="50">
        <v>10559</v>
      </c>
      <c r="D11" s="50">
        <v>115987780</v>
      </c>
      <c r="E11" s="361">
        <v>1789506154</v>
      </c>
      <c r="F11" s="362">
        <v>53</v>
      </c>
      <c r="G11" s="362">
        <v>951946</v>
      </c>
      <c r="H11" s="281">
        <v>18715284</v>
      </c>
      <c r="I11" s="276"/>
      <c r="J11" s="276"/>
      <c r="K11" s="276"/>
    </row>
    <row r="12" spans="2:11" s="11" customFormat="1">
      <c r="B12" s="78" t="s">
        <v>13</v>
      </c>
      <c r="C12" s="79">
        <v>168</v>
      </c>
      <c r="D12" s="79">
        <v>4154185</v>
      </c>
      <c r="E12" s="363">
        <v>43442470.540000007</v>
      </c>
      <c r="F12" s="364">
        <v>3</v>
      </c>
      <c r="G12" s="364">
        <v>201983</v>
      </c>
      <c r="H12" s="282">
        <v>15446026.91</v>
      </c>
      <c r="I12" s="276"/>
      <c r="J12" s="276"/>
      <c r="K12" s="276"/>
    </row>
    <row r="13" spans="2:11" s="11" customFormat="1">
      <c r="B13" s="63" t="s">
        <v>14</v>
      </c>
      <c r="C13" s="50">
        <v>1574</v>
      </c>
      <c r="D13" s="50">
        <v>225324610.47000003</v>
      </c>
      <c r="E13" s="361">
        <v>1147790603.8099995</v>
      </c>
      <c r="F13" s="362">
        <v>7134</v>
      </c>
      <c r="G13" s="362">
        <v>197507674.75</v>
      </c>
      <c r="H13" s="281">
        <v>5166233662</v>
      </c>
      <c r="I13" s="276"/>
      <c r="J13" s="276"/>
      <c r="K13" s="276"/>
    </row>
    <row r="14" spans="2:11" s="11" customFormat="1">
      <c r="B14" s="78" t="s">
        <v>15</v>
      </c>
      <c r="C14" s="79">
        <v>2744</v>
      </c>
      <c r="D14" s="79">
        <v>31984266.678000003</v>
      </c>
      <c r="E14" s="363">
        <v>398318909.05299997</v>
      </c>
      <c r="F14" s="364">
        <v>91</v>
      </c>
      <c r="G14" s="364">
        <v>2612347.9</v>
      </c>
      <c r="H14" s="282">
        <v>83729224.369000003</v>
      </c>
      <c r="I14" s="276"/>
      <c r="J14" s="276"/>
      <c r="K14" s="276"/>
    </row>
    <row r="15" spans="2:11" s="11" customFormat="1" ht="12.75" customHeight="1">
      <c r="B15" s="63" t="s">
        <v>16</v>
      </c>
      <c r="C15" s="50">
        <v>9904</v>
      </c>
      <c r="D15" s="50">
        <v>42684522.149999999</v>
      </c>
      <c r="E15" s="361">
        <v>354362881.03999996</v>
      </c>
      <c r="F15" s="362">
        <v>557</v>
      </c>
      <c r="G15" s="362">
        <v>7074779.3499999996</v>
      </c>
      <c r="H15" s="281">
        <v>114912049.19</v>
      </c>
      <c r="I15" s="276"/>
      <c r="J15" s="276"/>
      <c r="K15" s="276"/>
    </row>
    <row r="16" spans="2:11" s="11" customFormat="1">
      <c r="B16" s="78" t="s">
        <v>17</v>
      </c>
      <c r="C16" s="79">
        <v>43194</v>
      </c>
      <c r="D16" s="79">
        <v>103366559.59999999</v>
      </c>
      <c r="E16" s="363">
        <v>460523876.31799996</v>
      </c>
      <c r="F16" s="364">
        <v>360</v>
      </c>
      <c r="G16" s="364">
        <v>3806349</v>
      </c>
      <c r="H16" s="282">
        <v>63763304.777999997</v>
      </c>
      <c r="I16" s="276"/>
      <c r="J16" s="276"/>
      <c r="K16" s="276"/>
    </row>
    <row r="17" spans="2:11" s="11" customFormat="1">
      <c r="B17" s="63" t="s">
        <v>18</v>
      </c>
      <c r="C17" s="50">
        <v>3883</v>
      </c>
      <c r="D17" s="50">
        <v>70676317</v>
      </c>
      <c r="E17" s="361">
        <v>530888633.10000002</v>
      </c>
      <c r="F17" s="362">
        <v>49</v>
      </c>
      <c r="G17" s="362">
        <v>1095152</v>
      </c>
      <c r="H17" s="281">
        <v>16366658</v>
      </c>
      <c r="I17" s="276"/>
      <c r="J17" s="276"/>
      <c r="K17" s="276"/>
    </row>
    <row r="18" spans="2:11" s="11" customFormat="1">
      <c r="B18" s="78" t="s">
        <v>19</v>
      </c>
      <c r="C18" s="79">
        <v>2104</v>
      </c>
      <c r="D18" s="79">
        <v>22020973</v>
      </c>
      <c r="E18" s="363">
        <v>100837139.25</v>
      </c>
      <c r="F18" s="364">
        <v>297</v>
      </c>
      <c r="G18" s="364">
        <v>3320437</v>
      </c>
      <c r="H18" s="282">
        <v>25577041.721000001</v>
      </c>
      <c r="I18" s="276"/>
      <c r="J18" s="276"/>
      <c r="K18" s="276"/>
    </row>
    <row r="19" spans="2:11" s="11" customFormat="1">
      <c r="B19" s="63" t="s">
        <v>30</v>
      </c>
      <c r="C19" s="50">
        <v>2476</v>
      </c>
      <c r="D19" s="50">
        <v>46052705</v>
      </c>
      <c r="E19" s="361">
        <v>396503877</v>
      </c>
      <c r="F19" s="362">
        <v>11</v>
      </c>
      <c r="G19" s="362">
        <v>939886</v>
      </c>
      <c r="H19" s="281">
        <v>6990994</v>
      </c>
      <c r="I19" s="276"/>
      <c r="J19" s="276"/>
      <c r="K19" s="276"/>
    </row>
    <row r="20" spans="2:11" s="11" customFormat="1">
      <c r="B20" s="78" t="s">
        <v>21</v>
      </c>
      <c r="C20" s="79">
        <v>388</v>
      </c>
      <c r="D20" s="79">
        <v>2970741.14</v>
      </c>
      <c r="E20" s="363">
        <v>28973634.349999998</v>
      </c>
      <c r="F20" s="364">
        <v>12</v>
      </c>
      <c r="G20" s="364">
        <v>189896</v>
      </c>
      <c r="H20" s="282">
        <v>2679393.2000000002</v>
      </c>
      <c r="I20" s="276"/>
      <c r="J20" s="276"/>
      <c r="K20" s="276"/>
    </row>
    <row r="21" spans="2:11" s="11" customFormat="1">
      <c r="B21" s="168" t="s">
        <v>318</v>
      </c>
      <c r="C21" s="50">
        <v>49009</v>
      </c>
      <c r="D21" s="50">
        <v>492213223.81000006</v>
      </c>
      <c r="E21" s="361">
        <v>3308721971.9760003</v>
      </c>
      <c r="F21" s="362">
        <v>4396</v>
      </c>
      <c r="G21" s="362">
        <v>55563458.509999998</v>
      </c>
      <c r="H21" s="281">
        <v>580047639.05499995</v>
      </c>
      <c r="I21" s="276"/>
      <c r="J21" s="276"/>
      <c r="K21" s="276"/>
    </row>
    <row r="22" spans="2:11" s="11" customFormat="1">
      <c r="B22" s="82" t="s">
        <v>23</v>
      </c>
      <c r="C22" s="79">
        <v>0</v>
      </c>
      <c r="D22" s="79">
        <v>0</v>
      </c>
      <c r="E22" s="363">
        <v>0</v>
      </c>
      <c r="F22" s="364">
        <v>4</v>
      </c>
      <c r="G22" s="364">
        <v>81437</v>
      </c>
      <c r="H22" s="282">
        <v>1087000</v>
      </c>
      <c r="I22" s="276"/>
      <c r="J22" s="276"/>
      <c r="K22" s="276"/>
    </row>
    <row r="23" spans="2:11" s="11" customFormat="1">
      <c r="B23" s="63" t="s">
        <v>24</v>
      </c>
      <c r="C23" s="50">
        <v>4066</v>
      </c>
      <c r="D23" s="50">
        <v>42689456</v>
      </c>
      <c r="E23" s="361">
        <v>412232106.63000011</v>
      </c>
      <c r="F23" s="362">
        <v>13440</v>
      </c>
      <c r="G23" s="362">
        <v>39130678</v>
      </c>
      <c r="H23" s="281">
        <v>896715348.03999996</v>
      </c>
      <c r="I23" s="276"/>
      <c r="J23" s="276"/>
      <c r="K23" s="276"/>
    </row>
    <row r="24" spans="2:11" s="11" customFormat="1">
      <c r="B24" s="78" t="s">
        <v>25</v>
      </c>
      <c r="C24" s="79">
        <v>100</v>
      </c>
      <c r="D24" s="79">
        <v>1058844</v>
      </c>
      <c r="E24" s="363">
        <v>7490968.049999997</v>
      </c>
      <c r="F24" s="364">
        <v>1550</v>
      </c>
      <c r="G24" s="364">
        <v>4646063</v>
      </c>
      <c r="H24" s="282">
        <v>83988697.530000001</v>
      </c>
      <c r="I24" s="276"/>
      <c r="J24" s="276"/>
      <c r="K24" s="276"/>
    </row>
    <row r="25" spans="2:11" s="11" customFormat="1">
      <c r="B25" s="63" t="s">
        <v>26</v>
      </c>
      <c r="C25" s="50">
        <v>9782</v>
      </c>
      <c r="D25" s="50">
        <v>19161242.25</v>
      </c>
      <c r="E25" s="361">
        <v>254713930.63999996</v>
      </c>
      <c r="F25" s="362">
        <v>1092</v>
      </c>
      <c r="G25" s="362">
        <v>6751893</v>
      </c>
      <c r="H25" s="281">
        <v>116929220.13699999</v>
      </c>
      <c r="I25" s="276"/>
      <c r="J25" s="276"/>
      <c r="K25" s="276"/>
    </row>
    <row r="26" spans="2:11" s="11" customFormat="1">
      <c r="B26" s="78" t="s">
        <v>27</v>
      </c>
      <c r="C26" s="79">
        <v>11</v>
      </c>
      <c r="D26" s="79">
        <v>4088647</v>
      </c>
      <c r="E26" s="363">
        <v>71659430.000000015</v>
      </c>
      <c r="F26" s="364">
        <v>107</v>
      </c>
      <c r="G26" s="364">
        <v>2697443</v>
      </c>
      <c r="H26" s="282">
        <v>72651500.540000007</v>
      </c>
      <c r="I26" s="276"/>
      <c r="J26" s="276"/>
      <c r="K26" s="276"/>
    </row>
    <row r="27" spans="2:11" s="11" customFormat="1" ht="15.75" thickBot="1">
      <c r="B27" s="63" t="s">
        <v>28</v>
      </c>
      <c r="C27" s="50">
        <v>5887</v>
      </c>
      <c r="D27" s="50">
        <v>149357331</v>
      </c>
      <c r="E27" s="361">
        <v>781061448.16999996</v>
      </c>
      <c r="F27" s="362">
        <v>1540</v>
      </c>
      <c r="G27" s="362">
        <v>14799632</v>
      </c>
      <c r="H27" s="281">
        <v>256765488.61000001</v>
      </c>
      <c r="I27" s="276"/>
      <c r="J27" s="276"/>
      <c r="K27" s="276"/>
    </row>
    <row r="28" spans="2:11" s="2" customFormat="1" ht="15.75" thickBot="1">
      <c r="B28" s="53" t="s">
        <v>2</v>
      </c>
      <c r="C28" s="102">
        <f>SUM(C5:C27)</f>
        <v>306166</v>
      </c>
      <c r="D28" s="102">
        <f>SUM(D5:D27)</f>
        <v>2755557168.8390002</v>
      </c>
      <c r="E28" s="283">
        <v>15776457592.821997</v>
      </c>
      <c r="F28" s="55">
        <f>SUM(F5:F27)</f>
        <v>55152</v>
      </c>
      <c r="G28" s="55">
        <f>SUM(G5:G27)</f>
        <v>546169917.57999992</v>
      </c>
      <c r="H28" s="365">
        <f>SUM(H5:H27)</f>
        <v>8805185191.1789989</v>
      </c>
      <c r="I28" s="276"/>
      <c r="J28" s="276"/>
      <c r="K28" s="276"/>
    </row>
    <row r="29" spans="2:11" s="149" customFormat="1">
      <c r="F29" s="14"/>
      <c r="G29" s="14"/>
      <c r="H29" s="15"/>
    </row>
    <row r="30" spans="2:11">
      <c r="B30" s="152" t="s">
        <v>293</v>
      </c>
    </row>
    <row r="31" spans="2:11">
      <c r="B31" t="s">
        <v>82</v>
      </c>
      <c r="G31" s="20"/>
      <c r="H31" s="17"/>
      <c r="I31" s="12"/>
      <c r="J31" s="12"/>
    </row>
    <row r="32" spans="2:11">
      <c r="B32" s="150" t="s">
        <v>281</v>
      </c>
      <c r="G32" s="26"/>
      <c r="H32" s="17"/>
      <c r="I32" s="12"/>
      <c r="J32" s="12"/>
    </row>
    <row r="33" spans="2:10">
      <c r="B33" s="152" t="s">
        <v>319</v>
      </c>
      <c r="C33" s="7"/>
      <c r="G33" s="26"/>
      <c r="H33" s="16"/>
      <c r="I33" s="12"/>
      <c r="J33" s="12"/>
    </row>
    <row r="34" spans="2:10">
      <c r="B34" s="149"/>
      <c r="G34" s="26"/>
      <c r="H34" s="16"/>
      <c r="I34" s="12"/>
      <c r="J34" s="12"/>
    </row>
    <row r="35" spans="2:10">
      <c r="G35" s="26"/>
      <c r="H35" s="16"/>
      <c r="I35" s="12"/>
      <c r="J35" s="12"/>
    </row>
    <row r="36" spans="2:10">
      <c r="G36" s="26"/>
      <c r="H36" s="16"/>
      <c r="I36" s="12"/>
      <c r="J36" s="12"/>
    </row>
    <row r="37" spans="2:10">
      <c r="G37" s="26"/>
      <c r="H37" s="16"/>
      <c r="I37" s="12"/>
      <c r="J37" s="12"/>
    </row>
    <row r="38" spans="2:10">
      <c r="G38" s="24"/>
      <c r="H38" s="24"/>
      <c r="I38" s="25"/>
      <c r="J38" s="12"/>
    </row>
    <row r="39" spans="2:10">
      <c r="G39" s="1"/>
      <c r="H39" s="19"/>
      <c r="I39" s="25"/>
      <c r="J39" s="12"/>
    </row>
    <row r="40" spans="2:10">
      <c r="G40" s="17"/>
      <c r="H40" s="17"/>
      <c r="I40" s="12"/>
      <c r="J40" s="12"/>
    </row>
    <row r="41" spans="2:10">
      <c r="G41" s="17"/>
      <c r="I41" s="12"/>
      <c r="J41" s="12"/>
    </row>
    <row r="42" spans="2:10">
      <c r="G42" s="17"/>
      <c r="H42" s="17"/>
      <c r="I42" s="12"/>
      <c r="J42" s="12"/>
    </row>
  </sheetData>
  <pageMargins left="0.7" right="0.7" top="0.75" bottom="0.75" header="0.3" footer="0.3"/>
  <pageSetup paperSize="17" scale="65" orientation="landscape" r:id="rId1"/>
  <headerFooter>
    <oddHeader>&amp;R&amp;A</oddHeader>
  </headerFooter>
  <drawing r:id="rId2"/>
</worksheet>
</file>

<file path=xl/worksheets/sheet9.xml><?xml version="1.0" encoding="utf-8"?>
<worksheet xmlns="http://schemas.openxmlformats.org/spreadsheetml/2006/main" xmlns:r="http://schemas.openxmlformats.org/officeDocument/2006/relationships">
  <sheetPr codeName="Sheet9">
    <pageSetUpPr fitToPage="1"/>
  </sheetPr>
  <dimension ref="B1:N39"/>
  <sheetViews>
    <sheetView zoomScaleNormal="100" workbookViewId="0"/>
  </sheetViews>
  <sheetFormatPr defaultRowHeight="15"/>
  <cols>
    <col min="1" max="1" width="2.7109375" customWidth="1"/>
    <col min="2" max="2" width="58.28515625" customWidth="1"/>
    <col min="3" max="3" width="19.140625" customWidth="1"/>
    <col min="4" max="5" width="17.85546875" customWidth="1"/>
    <col min="6" max="6" width="18.5703125" customWidth="1"/>
  </cols>
  <sheetData>
    <row r="1" spans="2:11" ht="18.75">
      <c r="B1" s="48" t="s">
        <v>167</v>
      </c>
    </row>
    <row r="2" spans="2:11" ht="17.25">
      <c r="B2" s="176" t="s">
        <v>223</v>
      </c>
    </row>
    <row r="3" spans="2:11" ht="15" customHeight="1" thickBot="1">
      <c r="B3" s="28"/>
      <c r="C3" s="495" t="s">
        <v>138</v>
      </c>
      <c r="D3" s="495"/>
      <c r="E3" s="495"/>
      <c r="F3" s="495"/>
    </row>
    <row r="4" spans="2:11" ht="27" thickBot="1">
      <c r="B4" s="67" t="s">
        <v>33</v>
      </c>
      <c r="C4" s="68" t="s">
        <v>139</v>
      </c>
      <c r="D4" s="68" t="s">
        <v>140</v>
      </c>
      <c r="E4" s="68" t="s">
        <v>141</v>
      </c>
      <c r="F4" s="69" t="s">
        <v>142</v>
      </c>
    </row>
    <row r="5" spans="2:11">
      <c r="B5" s="63" t="s">
        <v>34</v>
      </c>
      <c r="C5" s="229">
        <v>34795</v>
      </c>
      <c r="D5" s="229">
        <v>5149</v>
      </c>
      <c r="E5" s="229">
        <v>959</v>
      </c>
      <c r="F5" s="354">
        <v>1133</v>
      </c>
      <c r="H5" s="351"/>
      <c r="J5" s="149"/>
      <c r="K5" s="149"/>
    </row>
    <row r="6" spans="2:11">
      <c r="B6" s="78" t="s">
        <v>38</v>
      </c>
      <c r="C6" s="230">
        <v>16558</v>
      </c>
      <c r="D6" s="230">
        <v>538</v>
      </c>
      <c r="E6" s="230">
        <v>485</v>
      </c>
      <c r="F6" s="353">
        <v>213</v>
      </c>
      <c r="H6" s="351"/>
      <c r="J6" s="149"/>
      <c r="K6" s="149"/>
    </row>
    <row r="7" spans="2:11">
      <c r="B7" s="63" t="s">
        <v>40</v>
      </c>
      <c r="C7" s="229">
        <v>6754</v>
      </c>
      <c r="D7" s="229">
        <v>959</v>
      </c>
      <c r="E7" s="229">
        <v>1735</v>
      </c>
      <c r="F7" s="354">
        <v>403</v>
      </c>
      <c r="H7" s="351"/>
      <c r="J7" s="149"/>
      <c r="K7" s="149"/>
    </row>
    <row r="8" spans="2:11">
      <c r="B8" s="78" t="s">
        <v>36</v>
      </c>
      <c r="C8" s="230">
        <v>15421</v>
      </c>
      <c r="D8" s="230">
        <v>5634</v>
      </c>
      <c r="E8" s="230">
        <v>2257</v>
      </c>
      <c r="F8" s="353">
        <v>1700</v>
      </c>
      <c r="H8" s="351"/>
      <c r="J8" s="149"/>
      <c r="K8" s="149"/>
    </row>
    <row r="9" spans="2:11">
      <c r="B9" s="63" t="s">
        <v>41</v>
      </c>
      <c r="C9" s="229">
        <v>69814</v>
      </c>
      <c r="D9" s="229">
        <v>404</v>
      </c>
      <c r="E9" s="229">
        <v>1644</v>
      </c>
      <c r="F9" s="354">
        <v>995</v>
      </c>
      <c r="H9" s="351"/>
      <c r="J9" s="149"/>
      <c r="K9" s="149"/>
    </row>
    <row r="10" spans="2:11" ht="15.75" thickBot="1">
      <c r="B10" s="78" t="s">
        <v>42</v>
      </c>
      <c r="C10" s="230">
        <v>784</v>
      </c>
      <c r="D10" s="230">
        <v>78</v>
      </c>
      <c r="E10" s="230">
        <v>52</v>
      </c>
      <c r="F10" s="353">
        <v>56</v>
      </c>
      <c r="H10" s="351"/>
      <c r="J10" s="149"/>
      <c r="K10" s="149"/>
    </row>
    <row r="11" spans="2:11" ht="15.75" thickBot="1">
      <c r="B11" s="70" t="s">
        <v>2</v>
      </c>
      <c r="C11" s="92">
        <v>144126</v>
      </c>
      <c r="D11" s="92">
        <v>12762</v>
      </c>
      <c r="E11" s="352">
        <v>7132</v>
      </c>
      <c r="F11" s="355">
        <v>4500</v>
      </c>
      <c r="J11" s="149"/>
      <c r="K11" s="149"/>
    </row>
    <row r="12" spans="2:11">
      <c r="C12" s="66"/>
      <c r="D12" s="66"/>
      <c r="E12" s="66"/>
      <c r="F12" s="66"/>
      <c r="J12" s="149"/>
      <c r="K12" s="149"/>
    </row>
    <row r="13" spans="2:11">
      <c r="B13" s="152" t="s">
        <v>293</v>
      </c>
      <c r="J13" s="149"/>
      <c r="K13" s="149"/>
    </row>
    <row r="14" spans="2:11">
      <c r="J14" s="149"/>
      <c r="K14" s="149"/>
    </row>
    <row r="15" spans="2:11">
      <c r="J15" s="149"/>
      <c r="K15" s="149"/>
    </row>
    <row r="16" spans="2:11">
      <c r="C16" s="142"/>
      <c r="D16" s="142"/>
      <c r="J16" s="149"/>
      <c r="K16" s="149"/>
    </row>
    <row r="17" spans="2:14">
      <c r="B17" s="88"/>
      <c r="C17" s="146"/>
      <c r="D17" s="142"/>
      <c r="J17" s="149"/>
      <c r="K17" s="149"/>
    </row>
    <row r="18" spans="2:14">
      <c r="B18" s="88"/>
      <c r="C18" s="146"/>
      <c r="D18" s="142"/>
      <c r="J18" s="149"/>
      <c r="K18" s="149"/>
    </row>
    <row r="19" spans="2:14">
      <c r="B19" s="88"/>
      <c r="C19" s="146"/>
      <c r="D19" s="142"/>
      <c r="J19" s="149"/>
      <c r="K19" s="149"/>
    </row>
    <row r="20" spans="2:14">
      <c r="B20" s="88"/>
      <c r="C20" s="146"/>
      <c r="D20" s="142"/>
      <c r="J20" s="149"/>
      <c r="K20" s="149"/>
    </row>
    <row r="21" spans="2:14">
      <c r="B21" s="87"/>
      <c r="C21" s="146"/>
      <c r="D21" s="142"/>
      <c r="J21" s="149"/>
      <c r="K21" s="149"/>
    </row>
    <row r="22" spans="2:14">
      <c r="C22" s="146"/>
      <c r="D22" s="142"/>
      <c r="J22" s="149"/>
      <c r="K22" s="149"/>
    </row>
    <row r="23" spans="2:14">
      <c r="J23" s="149"/>
      <c r="K23" s="149"/>
    </row>
    <row r="24" spans="2:14">
      <c r="J24" s="149"/>
      <c r="K24" s="149"/>
    </row>
    <row r="27" spans="2:14">
      <c r="F27" s="149"/>
      <c r="G27" s="149"/>
      <c r="H27" s="149"/>
      <c r="I27" s="149"/>
      <c r="J27" s="149"/>
      <c r="K27" s="149"/>
      <c r="L27" s="149"/>
      <c r="M27" s="149"/>
      <c r="N27" s="149"/>
    </row>
    <row r="28" spans="2:14">
      <c r="F28" s="149"/>
      <c r="G28" s="149"/>
      <c r="H28" s="149"/>
      <c r="I28" s="149"/>
      <c r="J28" s="149"/>
      <c r="K28" s="149"/>
      <c r="L28" s="149"/>
      <c r="M28" s="149"/>
      <c r="N28" s="149"/>
    </row>
    <row r="29" spans="2:14">
      <c r="F29" s="149"/>
      <c r="G29" s="149"/>
      <c r="H29" s="149"/>
      <c r="I29" s="149"/>
      <c r="J29" s="149"/>
      <c r="K29" s="149"/>
      <c r="L29" s="149"/>
      <c r="M29" s="149"/>
      <c r="N29" s="149"/>
    </row>
    <row r="30" spans="2:14">
      <c r="F30" s="149"/>
      <c r="G30" s="149"/>
      <c r="H30" s="149"/>
      <c r="I30" s="149"/>
      <c r="J30" s="149"/>
      <c r="K30" s="149"/>
      <c r="L30" s="149"/>
      <c r="M30" s="149"/>
      <c r="N30" s="149"/>
    </row>
    <row r="31" spans="2:14">
      <c r="F31" s="149"/>
      <c r="G31" s="149"/>
      <c r="H31" s="149"/>
      <c r="I31" s="149"/>
      <c r="J31" s="149"/>
      <c r="K31" s="149"/>
      <c r="L31" s="149"/>
      <c r="M31" s="149"/>
      <c r="N31" s="149"/>
    </row>
    <row r="32" spans="2:14">
      <c r="F32" s="149"/>
      <c r="G32" s="149"/>
      <c r="H32" s="149"/>
      <c r="I32" s="149"/>
      <c r="J32" s="149"/>
      <c r="K32" s="149"/>
      <c r="L32" s="149"/>
      <c r="M32" s="149"/>
      <c r="N32" s="149"/>
    </row>
    <row r="33" spans="6:14">
      <c r="F33" s="149"/>
      <c r="G33" s="149"/>
      <c r="H33" s="149"/>
      <c r="I33" s="149"/>
      <c r="J33" s="149"/>
      <c r="K33" s="149"/>
      <c r="L33" s="149"/>
      <c r="M33" s="149"/>
      <c r="N33" s="149"/>
    </row>
    <row r="34" spans="6:14">
      <c r="F34" s="149"/>
      <c r="G34" s="149"/>
      <c r="H34" s="149"/>
      <c r="I34" s="149"/>
      <c r="J34" s="149"/>
      <c r="K34" s="149"/>
      <c r="L34" s="149"/>
      <c r="M34" s="149"/>
      <c r="N34" s="149"/>
    </row>
    <row r="35" spans="6:14">
      <c r="F35" s="149"/>
      <c r="G35" s="149"/>
      <c r="H35" s="149"/>
      <c r="I35" s="149"/>
      <c r="J35" s="149"/>
      <c r="K35" s="149"/>
      <c r="L35" s="149"/>
      <c r="M35" s="149"/>
      <c r="N35" s="149"/>
    </row>
    <row r="36" spans="6:14">
      <c r="F36" s="149"/>
      <c r="G36" s="149"/>
      <c r="H36" s="149"/>
      <c r="I36" s="149"/>
      <c r="J36" s="149"/>
      <c r="K36" s="149"/>
      <c r="L36" s="149"/>
      <c r="M36" s="149"/>
      <c r="N36" s="149"/>
    </row>
    <row r="37" spans="6:14">
      <c r="F37" s="149"/>
      <c r="G37" s="149"/>
      <c r="H37" s="149"/>
      <c r="I37" s="149"/>
      <c r="J37" s="149"/>
      <c r="K37" s="149"/>
      <c r="L37" s="149"/>
      <c r="M37" s="149"/>
      <c r="N37" s="149"/>
    </row>
    <row r="38" spans="6:14">
      <c r="F38" s="149"/>
      <c r="G38" s="149"/>
      <c r="H38" s="149"/>
      <c r="I38" s="149"/>
      <c r="J38" s="149"/>
      <c r="K38" s="149"/>
      <c r="L38" s="149"/>
      <c r="M38" s="149"/>
      <c r="N38" s="149"/>
    </row>
    <row r="39" spans="6:14">
      <c r="F39" s="149"/>
      <c r="G39" s="149"/>
      <c r="H39" s="149"/>
      <c r="I39" s="149"/>
      <c r="J39" s="149"/>
      <c r="K39" s="149"/>
      <c r="L39" s="149"/>
      <c r="M39" s="149"/>
      <c r="N39" s="149"/>
    </row>
  </sheetData>
  <mergeCells count="1">
    <mergeCell ref="C3:F3"/>
  </mergeCells>
  <pageMargins left="0.7" right="0.7" top="0.75" bottom="0.75" header="0.3" footer="0.3"/>
  <pageSetup paperSize="17" scale="99" orientation="landscape" r:id="rId1"/>
  <headerFooter>
    <oddHeader>&amp;R&amp;A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1. Dashboard</vt:lpstr>
      <vt:lpstr>2. Key Stats</vt:lpstr>
      <vt:lpstr>3. CostGSF</vt:lpstr>
      <vt:lpstr>4. BuildingsUse</vt:lpstr>
      <vt:lpstr>5. Building Use Trend</vt:lpstr>
      <vt:lpstr>6. Office Trend by Agency</vt:lpstr>
      <vt:lpstr>7. Warehouse Trend by Agency</vt:lpstr>
      <vt:lpstr>8. Buildings</vt:lpstr>
      <vt:lpstr>9. %SpaceUtil</vt:lpstr>
      <vt:lpstr>10. AVGBLDGCI</vt:lpstr>
      <vt:lpstr>11. State SF</vt:lpstr>
      <vt:lpstr>12. Structures</vt:lpstr>
      <vt:lpstr>13. StructuresUse</vt:lpstr>
      <vt:lpstr>14. Land</vt:lpstr>
      <vt:lpstr>15. StateAcres</vt:lpstr>
      <vt:lpstr>16. State Costs</vt:lpstr>
      <vt:lpstr>17. AgencyDispositions</vt:lpstr>
      <vt:lpstr>18. DispositionMethod</vt:lpstr>
      <vt:lpstr>19. Historic Designation</vt:lpstr>
      <vt:lpstr>20. Sustainability</vt:lpstr>
    </vt:vector>
  </TitlesOfParts>
  <Company>GSA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ChristineNNimerala</dc:creator>
  <cp:lastModifiedBy>Kevin Agot</cp:lastModifiedBy>
  <cp:lastPrinted>2013-09-12T12:41:29Z</cp:lastPrinted>
  <dcterms:created xsi:type="dcterms:W3CDTF">2012-04-02T14:36:21Z</dcterms:created>
  <dcterms:modified xsi:type="dcterms:W3CDTF">2013-12-31T15:44:33Z</dcterms:modified>
</cp:coreProperties>
</file>